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Reports and Filings\Rate Trend Report\2025\"/>
    </mc:Choice>
  </mc:AlternateContent>
  <xr:revisionPtr revIDLastSave="0" documentId="13_ncr:1_{85A403FC-E7FA-4EED-B29C-15E570E65681}" xr6:coauthVersionLast="47" xr6:coauthVersionMax="47" xr10:uidLastSave="{00000000-0000-0000-0000-000000000000}"/>
  <bookViews>
    <workbookView xWindow="-120" yWindow="-120" windowWidth="29040" windowHeight="15720" activeTab="1" xr2:uid="{5E3E8DA6-6FA0-4D50-A64A-E67053324BDB}"/>
  </bookViews>
  <sheets>
    <sheet name="Res 10 yr" sheetId="14" r:id="rId1"/>
    <sheet name="SB 10 yr" sheetId="16" r:id="rId2"/>
    <sheet name="Base Rates" sheetId="2" r:id="rId3"/>
    <sheet name="Riders" sheetId="1" r:id="rId4"/>
  </sheets>
  <definedNames>
    <definedName name="_xlnm.Print_Area" localSheetId="2">'Base Rates'!$A$1:$R$186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1" i="14" l="1"/>
  <c r="AD60" i="14"/>
  <c r="AG60" i="14"/>
  <c r="AE59" i="16"/>
  <c r="AE60" i="16"/>
  <c r="AD61" i="14"/>
  <c r="H60" i="16"/>
  <c r="D56" i="16"/>
  <c r="X60" i="16"/>
  <c r="I61" i="14"/>
  <c r="Z61" i="14" s="1"/>
  <c r="X61" i="14" s="1"/>
  <c r="L60" i="16"/>
  <c r="Q60" i="16"/>
  <c r="R60" i="16"/>
  <c r="S60" i="16"/>
  <c r="T60" i="16"/>
  <c r="U60" i="16"/>
  <c r="W60" i="16"/>
  <c r="Y60" i="16"/>
  <c r="AA60" i="16"/>
  <c r="AC60" i="16"/>
  <c r="AD60" i="16"/>
  <c r="O60" i="16"/>
  <c r="B60" i="16"/>
  <c r="C60" i="16"/>
  <c r="E60" i="16"/>
  <c r="G60" i="16"/>
  <c r="I60" i="16"/>
  <c r="J60" i="16"/>
  <c r="M60" i="16"/>
  <c r="N60" i="16"/>
  <c r="S61" i="14"/>
  <c r="T61" i="14"/>
  <c r="U61" i="14"/>
  <c r="W61" i="14"/>
  <c r="Y61" i="14"/>
  <c r="AA61" i="14"/>
  <c r="AC61" i="14"/>
  <c r="AE61" i="14"/>
  <c r="AF61" i="14"/>
  <c r="P61" i="14"/>
  <c r="M61" i="14"/>
  <c r="B61" i="14"/>
  <c r="C61" i="14"/>
  <c r="D61" i="14"/>
  <c r="E61" i="14"/>
  <c r="F61" i="14"/>
  <c r="H61" i="14"/>
  <c r="J61" i="14"/>
  <c r="K61" i="14"/>
  <c r="N61" i="14"/>
  <c r="O61" i="14"/>
  <c r="R61" i="14"/>
  <c r="AE4" i="16"/>
  <c r="AE5" i="16"/>
  <c r="AE6" i="16"/>
  <c r="AE7" i="16"/>
  <c r="AE8" i="16"/>
  <c r="AE9" i="16"/>
  <c r="AE10" i="16"/>
  <c r="AE11" i="16"/>
  <c r="AE12" i="16"/>
  <c r="AE13" i="16"/>
  <c r="AE14" i="16"/>
  <c r="AE15" i="16"/>
  <c r="AE16" i="16"/>
  <c r="AE17" i="16"/>
  <c r="AE18" i="16"/>
  <c r="AE19" i="16"/>
  <c r="AE20" i="16"/>
  <c r="AE21" i="16"/>
  <c r="AE22" i="16"/>
  <c r="AE23" i="16"/>
  <c r="AE24" i="16"/>
  <c r="AE25" i="16"/>
  <c r="AE26" i="16"/>
  <c r="AE27" i="16"/>
  <c r="AE28" i="16"/>
  <c r="AE29" i="16"/>
  <c r="AE30" i="16"/>
  <c r="AE31" i="16"/>
  <c r="AE32" i="16"/>
  <c r="AE33" i="16"/>
  <c r="AE34" i="16"/>
  <c r="AE35" i="16"/>
  <c r="AE36" i="16"/>
  <c r="AE37" i="16"/>
  <c r="AE38" i="16"/>
  <c r="AE39" i="16"/>
  <c r="AE40" i="16"/>
  <c r="AE41" i="16"/>
  <c r="AE42" i="16"/>
  <c r="AE43" i="16"/>
  <c r="AE44" i="16"/>
  <c r="AE45" i="16"/>
  <c r="AE46" i="16"/>
  <c r="AE47" i="16"/>
  <c r="AE48" i="16"/>
  <c r="AE49" i="16"/>
  <c r="AE50" i="16"/>
  <c r="AE51" i="16"/>
  <c r="AE52" i="16"/>
  <c r="AE53" i="16"/>
  <c r="AE54" i="16"/>
  <c r="AE55" i="16"/>
  <c r="AE56" i="16"/>
  <c r="AE57" i="16"/>
  <c r="AE58" i="16"/>
  <c r="AE3" i="16"/>
  <c r="O59" i="16"/>
  <c r="L59" i="16"/>
  <c r="AG4" i="14"/>
  <c r="AG5" i="14"/>
  <c r="AG6" i="14"/>
  <c r="AG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38" i="14"/>
  <c r="AG39" i="14"/>
  <c r="AG40" i="14"/>
  <c r="AG41" i="14"/>
  <c r="AG42" i="14"/>
  <c r="AG43" i="14"/>
  <c r="AG44" i="14"/>
  <c r="AG45" i="14"/>
  <c r="AG46" i="14"/>
  <c r="AG47" i="14"/>
  <c r="AG48" i="14"/>
  <c r="AG49" i="14"/>
  <c r="AG50" i="14"/>
  <c r="AG51" i="14"/>
  <c r="AG52" i="14"/>
  <c r="AG53" i="14"/>
  <c r="AG54" i="14"/>
  <c r="AG55" i="14"/>
  <c r="AG56" i="14"/>
  <c r="AG57" i="14"/>
  <c r="AG58" i="14"/>
  <c r="AG59" i="14"/>
  <c r="AG3" i="14"/>
  <c r="P60" i="14"/>
  <c r="M60" i="14"/>
  <c r="V60" i="16" l="1"/>
  <c r="Z60" i="16"/>
  <c r="AB61" i="14"/>
  <c r="Q59" i="16"/>
  <c r="AC60" i="14"/>
  <c r="Z60" i="14"/>
  <c r="AB60" i="16" l="1"/>
  <c r="AI61" i="14"/>
  <c r="R60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4" i="14"/>
  <c r="G58" i="16"/>
  <c r="T56" i="16"/>
  <c r="T57" i="16" s="1"/>
  <c r="T58" i="16" s="1"/>
  <c r="T59" i="16" s="1"/>
  <c r="I59" i="14"/>
  <c r="H59" i="14"/>
  <c r="H60" i="14" s="1"/>
  <c r="Y60" i="14" s="1"/>
  <c r="H58" i="16"/>
  <c r="X59" i="16" s="1"/>
  <c r="Q58" i="16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3" i="16"/>
  <c r="AG60" i="16" l="1"/>
  <c r="X58" i="16"/>
  <c r="W58" i="16"/>
  <c r="G59" i="16"/>
  <c r="W59" i="16" s="1"/>
  <c r="Z59" i="14" l="1"/>
  <c r="R59" i="14"/>
  <c r="R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3" i="14"/>
  <c r="J29" i="16"/>
  <c r="J28" i="16" s="1"/>
  <c r="J27" i="16" s="1"/>
  <c r="J26" i="16" s="1"/>
  <c r="J25" i="16" s="1"/>
  <c r="J24" i="16" s="1"/>
  <c r="K29" i="14"/>
  <c r="K28" i="14" s="1"/>
  <c r="K27" i="14" s="1"/>
  <c r="K26" i="14" s="1"/>
  <c r="K25" i="14" s="1"/>
  <c r="K24" i="14" s="1"/>
  <c r="N54" i="14"/>
  <c r="I57" i="16"/>
  <c r="I58" i="16" s="1"/>
  <c r="D57" i="16"/>
  <c r="D58" i="16" s="1"/>
  <c r="D59" i="16" s="1"/>
  <c r="D60" i="16" s="1"/>
  <c r="H57" i="16"/>
  <c r="X57" i="16" s="1"/>
  <c r="F57" i="16"/>
  <c r="F58" i="16" s="1"/>
  <c r="Z58" i="14"/>
  <c r="O58" i="14"/>
  <c r="O59" i="14" s="1"/>
  <c r="E58" i="14"/>
  <c r="E59" i="14" s="1"/>
  <c r="E60" i="14" s="1"/>
  <c r="AF57" i="14"/>
  <c r="J57" i="14"/>
  <c r="J58" i="14" s="1"/>
  <c r="E57" i="14"/>
  <c r="Y57" i="16" l="1"/>
  <c r="AF58" i="14"/>
  <c r="O60" i="14"/>
  <c r="AF60" i="14" s="1"/>
  <c r="AF59" i="14"/>
  <c r="AA58" i="14"/>
  <c r="J59" i="14"/>
  <c r="AA57" i="14"/>
  <c r="I59" i="16"/>
  <c r="Y59" i="16" s="1"/>
  <c r="Y58" i="16"/>
  <c r="J60" i="14" l="1"/>
  <c r="AA60" i="14" s="1"/>
  <c r="AA59" i="14"/>
  <c r="AC54" i="14"/>
  <c r="AA54" i="14"/>
  <c r="Z54" i="14"/>
  <c r="Y54" i="14"/>
  <c r="W54" i="14"/>
  <c r="V54" i="14"/>
  <c r="U54" i="14"/>
  <c r="M54" i="16"/>
  <c r="AC54" i="16" s="1"/>
  <c r="AE54" i="14"/>
  <c r="S23" i="16"/>
  <c r="C24" i="16"/>
  <c r="S24" i="16" s="1"/>
  <c r="M55" i="16" l="1"/>
  <c r="C25" i="16"/>
  <c r="C26" i="16" l="1"/>
  <c r="S25" i="16"/>
  <c r="N49" i="16"/>
  <c r="AD49" i="16" s="1"/>
  <c r="K53" i="16"/>
  <c r="K54" i="16" s="1"/>
  <c r="AA54" i="16" s="1"/>
  <c r="K46" i="16"/>
  <c r="K42" i="16"/>
  <c r="K36" i="16"/>
  <c r="K32" i="16"/>
  <c r="K27" i="16"/>
  <c r="K22" i="16"/>
  <c r="K17" i="16"/>
  <c r="K12" i="16"/>
  <c r="K8" i="16"/>
  <c r="AA8" i="16" s="1"/>
  <c r="E25" i="16"/>
  <c r="E22" i="16"/>
  <c r="E20" i="16"/>
  <c r="E17" i="16"/>
  <c r="E15" i="16"/>
  <c r="E16" i="16" s="1"/>
  <c r="E12" i="16"/>
  <c r="U12" i="16" s="1"/>
  <c r="E10" i="16"/>
  <c r="E11" i="16" s="1"/>
  <c r="U11" i="16" s="1"/>
  <c r="D21" i="16"/>
  <c r="D22" i="16" s="1"/>
  <c r="D3" i="16"/>
  <c r="T3" i="16" s="1"/>
  <c r="C3" i="16"/>
  <c r="S3" i="16" s="1"/>
  <c r="B24" i="16"/>
  <c r="Y56" i="16"/>
  <c r="H56" i="16"/>
  <c r="X56" i="16" s="1"/>
  <c r="X55" i="16"/>
  <c r="H53" i="16"/>
  <c r="G53" i="16"/>
  <c r="F55" i="16"/>
  <c r="W52" i="16"/>
  <c r="M51" i="16"/>
  <c r="M52" i="16" s="1"/>
  <c r="M53" i="16" s="1"/>
  <c r="L51" i="16"/>
  <c r="J51" i="16"/>
  <c r="J52" i="16" s="1"/>
  <c r="J53" i="16" s="1"/>
  <c r="J54" i="16" s="1"/>
  <c r="I51" i="16"/>
  <c r="I52" i="16" s="1"/>
  <c r="H51" i="16"/>
  <c r="X51" i="16" s="1"/>
  <c r="G51" i="16"/>
  <c r="W51" i="16" s="1"/>
  <c r="F51" i="16"/>
  <c r="F52" i="16" s="1"/>
  <c r="AC50" i="16"/>
  <c r="Y50" i="16"/>
  <c r="X50" i="16"/>
  <c r="W50" i="16"/>
  <c r="AC49" i="16"/>
  <c r="Y49" i="16"/>
  <c r="X49" i="16"/>
  <c r="W49" i="16"/>
  <c r="AD48" i="16"/>
  <c r="AC48" i="16"/>
  <c r="Y48" i="16"/>
  <c r="X48" i="16"/>
  <c r="W48" i="16"/>
  <c r="AD47" i="16"/>
  <c r="AC47" i="16"/>
  <c r="Y47" i="16"/>
  <c r="X47" i="16"/>
  <c r="W47" i="16"/>
  <c r="AD46" i="16"/>
  <c r="AC46" i="16"/>
  <c r="Y46" i="16"/>
  <c r="X46" i="16"/>
  <c r="W46" i="16"/>
  <c r="AD45" i="16"/>
  <c r="AC45" i="16"/>
  <c r="Y45" i="16"/>
  <c r="X45" i="16"/>
  <c r="W45" i="16"/>
  <c r="AD44" i="16"/>
  <c r="AC44" i="16"/>
  <c r="Y44" i="16"/>
  <c r="X44" i="16"/>
  <c r="W44" i="16"/>
  <c r="AD43" i="16"/>
  <c r="AC43" i="16"/>
  <c r="Y43" i="16"/>
  <c r="X43" i="16"/>
  <c r="W43" i="16"/>
  <c r="AJ42" i="16"/>
  <c r="AD42" i="16"/>
  <c r="AC42" i="16"/>
  <c r="Y42" i="16"/>
  <c r="X42" i="16"/>
  <c r="W42" i="16"/>
  <c r="AD41" i="16"/>
  <c r="AC41" i="16"/>
  <c r="Y41" i="16"/>
  <c r="X41" i="16"/>
  <c r="W41" i="16"/>
  <c r="AD40" i="16"/>
  <c r="AC40" i="16"/>
  <c r="Y40" i="16"/>
  <c r="X40" i="16"/>
  <c r="W40" i="16"/>
  <c r="AD39" i="16"/>
  <c r="AC39" i="16"/>
  <c r="Y39" i="16"/>
  <c r="X39" i="16"/>
  <c r="W39" i="16"/>
  <c r="AD38" i="16"/>
  <c r="AC38" i="16"/>
  <c r="Y38" i="16"/>
  <c r="X38" i="16"/>
  <c r="W38" i="16"/>
  <c r="AD37" i="16"/>
  <c r="AC37" i="16"/>
  <c r="Y37" i="16"/>
  <c r="X37" i="16"/>
  <c r="W37" i="16"/>
  <c r="AJ36" i="16"/>
  <c r="AD36" i="16"/>
  <c r="AC36" i="16"/>
  <c r="Y36" i="16"/>
  <c r="X36" i="16"/>
  <c r="W36" i="16"/>
  <c r="AD35" i="16"/>
  <c r="AC35" i="16"/>
  <c r="Y35" i="16"/>
  <c r="X35" i="16"/>
  <c r="W35" i="16"/>
  <c r="AD34" i="16"/>
  <c r="AC34" i="16"/>
  <c r="Y34" i="16"/>
  <c r="X34" i="16"/>
  <c r="W34" i="16"/>
  <c r="AD33" i="16"/>
  <c r="AC33" i="16"/>
  <c r="Y33" i="16"/>
  <c r="X33" i="16"/>
  <c r="W33" i="16"/>
  <c r="AJ32" i="16"/>
  <c r="AD32" i="16"/>
  <c r="AC32" i="16"/>
  <c r="Y32" i="16"/>
  <c r="X32" i="16"/>
  <c r="W32" i="16"/>
  <c r="AD31" i="16"/>
  <c r="AC31" i="16"/>
  <c r="Y31" i="16"/>
  <c r="X31" i="16"/>
  <c r="W31" i="16"/>
  <c r="AD30" i="16"/>
  <c r="AC30" i="16"/>
  <c r="Y30" i="16"/>
  <c r="X30" i="16"/>
  <c r="W30" i="16"/>
  <c r="AD29" i="16"/>
  <c r="AC29" i="16"/>
  <c r="Y29" i="16"/>
  <c r="X29" i="16"/>
  <c r="W29" i="16"/>
  <c r="AD28" i="16"/>
  <c r="AC28" i="16"/>
  <c r="Y28" i="16"/>
  <c r="X28" i="16"/>
  <c r="W28" i="16"/>
  <c r="AJ27" i="16"/>
  <c r="AD27" i="16"/>
  <c r="AC27" i="16"/>
  <c r="Y27" i="16"/>
  <c r="X27" i="16"/>
  <c r="W27" i="16"/>
  <c r="AD26" i="16"/>
  <c r="AC26" i="16"/>
  <c r="Y26" i="16"/>
  <c r="X26" i="16"/>
  <c r="W26" i="16"/>
  <c r="AD25" i="16"/>
  <c r="AC25" i="16"/>
  <c r="Y25" i="16"/>
  <c r="X25" i="16"/>
  <c r="W25" i="16"/>
  <c r="AD24" i="16"/>
  <c r="AC24" i="16"/>
  <c r="Y24" i="16"/>
  <c r="X24" i="16"/>
  <c r="W24" i="16"/>
  <c r="AD23" i="16"/>
  <c r="AC23" i="16"/>
  <c r="Y23" i="16"/>
  <c r="X23" i="16"/>
  <c r="W23" i="16"/>
  <c r="R23" i="16"/>
  <c r="Z23" i="16" s="1"/>
  <c r="AJ22" i="16"/>
  <c r="AD22" i="16"/>
  <c r="AC22" i="16"/>
  <c r="Y22" i="16"/>
  <c r="X22" i="16"/>
  <c r="W22" i="16"/>
  <c r="S22" i="16"/>
  <c r="R22" i="16"/>
  <c r="Z22" i="16" s="1"/>
  <c r="AD21" i="16"/>
  <c r="AC21" i="16"/>
  <c r="Y21" i="16"/>
  <c r="X21" i="16"/>
  <c r="W21" i="16"/>
  <c r="S21" i="16"/>
  <c r="R21" i="16"/>
  <c r="AD20" i="16"/>
  <c r="AC20" i="16"/>
  <c r="Y20" i="16"/>
  <c r="X20" i="16"/>
  <c r="W20" i="16"/>
  <c r="S20" i="16"/>
  <c r="R20" i="16"/>
  <c r="Z20" i="16" s="1"/>
  <c r="AD19" i="16"/>
  <c r="AC19" i="16"/>
  <c r="Y19" i="16"/>
  <c r="X19" i="16"/>
  <c r="W19" i="16"/>
  <c r="S19" i="16"/>
  <c r="R19" i="16"/>
  <c r="AD18" i="16"/>
  <c r="AC18" i="16"/>
  <c r="Y18" i="16"/>
  <c r="X18" i="16"/>
  <c r="W18" i="16"/>
  <c r="S18" i="16"/>
  <c r="R18" i="16"/>
  <c r="AJ17" i="16"/>
  <c r="AD17" i="16"/>
  <c r="AC17" i="16"/>
  <c r="Y17" i="16"/>
  <c r="X17" i="16"/>
  <c r="W17" i="16"/>
  <c r="S17" i="16"/>
  <c r="R17" i="16"/>
  <c r="Z17" i="16" s="1"/>
  <c r="AD16" i="16"/>
  <c r="AC16" i="16"/>
  <c r="Y16" i="16"/>
  <c r="X16" i="16"/>
  <c r="W16" i="16"/>
  <c r="S16" i="16"/>
  <c r="R16" i="16"/>
  <c r="AD15" i="16"/>
  <c r="AC15" i="16"/>
  <c r="Y15" i="16"/>
  <c r="X15" i="16"/>
  <c r="W15" i="16"/>
  <c r="S15" i="16"/>
  <c r="R15" i="16"/>
  <c r="Z15" i="16" s="1"/>
  <c r="AD14" i="16"/>
  <c r="AC14" i="16"/>
  <c r="Y14" i="16"/>
  <c r="X14" i="16"/>
  <c r="W14" i="16"/>
  <c r="S14" i="16"/>
  <c r="R14" i="16"/>
  <c r="AD13" i="16"/>
  <c r="AC13" i="16"/>
  <c r="Y13" i="16"/>
  <c r="X13" i="16"/>
  <c r="W13" i="16"/>
  <c r="S13" i="16"/>
  <c r="R13" i="16"/>
  <c r="AJ12" i="16"/>
  <c r="AD12" i="16"/>
  <c r="AC12" i="16"/>
  <c r="Y12" i="16"/>
  <c r="X12" i="16"/>
  <c r="W12" i="16"/>
  <c r="S12" i="16"/>
  <c r="R12" i="16"/>
  <c r="Z12" i="16" s="1"/>
  <c r="AD11" i="16"/>
  <c r="AC11" i="16"/>
  <c r="Y11" i="16"/>
  <c r="X11" i="16"/>
  <c r="W11" i="16"/>
  <c r="S11" i="16"/>
  <c r="R11" i="16"/>
  <c r="AD10" i="16"/>
  <c r="AC10" i="16"/>
  <c r="Y10" i="16"/>
  <c r="X10" i="16"/>
  <c r="W10" i="16"/>
  <c r="S10" i="16"/>
  <c r="R10" i="16"/>
  <c r="AD9" i="16"/>
  <c r="AC9" i="16"/>
  <c r="Y9" i="16"/>
  <c r="X9" i="16"/>
  <c r="W9" i="16"/>
  <c r="U9" i="16"/>
  <c r="S9" i="16"/>
  <c r="R9" i="16"/>
  <c r="AD8" i="16"/>
  <c r="AC8" i="16"/>
  <c r="Y8" i="16"/>
  <c r="X8" i="16"/>
  <c r="W8" i="16"/>
  <c r="U8" i="16"/>
  <c r="S8" i="16"/>
  <c r="R8" i="16"/>
  <c r="AJ7" i="16"/>
  <c r="AD7" i="16"/>
  <c r="AC7" i="16"/>
  <c r="AA7" i="16"/>
  <c r="Y7" i="16"/>
  <c r="X7" i="16"/>
  <c r="W7" i="16"/>
  <c r="U7" i="16"/>
  <c r="S7" i="16"/>
  <c r="R7" i="16"/>
  <c r="AD6" i="16"/>
  <c r="AC6" i="16"/>
  <c r="AA6" i="16"/>
  <c r="Y6" i="16"/>
  <c r="X6" i="16"/>
  <c r="W6" i="16"/>
  <c r="U6" i="16"/>
  <c r="S6" i="16"/>
  <c r="R6" i="16"/>
  <c r="AD5" i="16"/>
  <c r="AC5" i="16"/>
  <c r="AA5" i="16"/>
  <c r="Y5" i="16"/>
  <c r="X5" i="16"/>
  <c r="W5" i="16"/>
  <c r="U5" i="16"/>
  <c r="S5" i="16"/>
  <c r="R5" i="16"/>
  <c r="AD4" i="16"/>
  <c r="AC4" i="16"/>
  <c r="AA4" i="16"/>
  <c r="Y4" i="16"/>
  <c r="X4" i="16"/>
  <c r="W4" i="16"/>
  <c r="U4" i="16"/>
  <c r="S4" i="16"/>
  <c r="R4" i="16"/>
  <c r="AJ3" i="16"/>
  <c r="AD3" i="16"/>
  <c r="AC3" i="16"/>
  <c r="AA3" i="16"/>
  <c r="Y3" i="16"/>
  <c r="X3" i="16"/>
  <c r="W3" i="16"/>
  <c r="U3" i="16"/>
  <c r="R3" i="16"/>
  <c r="Z18" i="16" l="1"/>
  <c r="U10" i="16"/>
  <c r="Z13" i="16"/>
  <c r="G55" i="16"/>
  <c r="G54" i="16"/>
  <c r="W54" i="16" s="1"/>
  <c r="Z8" i="16"/>
  <c r="V8" i="16" s="1"/>
  <c r="AB8" i="16" s="1"/>
  <c r="Z9" i="16"/>
  <c r="Z10" i="16"/>
  <c r="Z11" i="16"/>
  <c r="Z16" i="16"/>
  <c r="Z21" i="16"/>
  <c r="X53" i="16"/>
  <c r="H54" i="16"/>
  <c r="X54" i="16" s="1"/>
  <c r="R24" i="16"/>
  <c r="Z24" i="16" s="1"/>
  <c r="B25" i="16"/>
  <c r="Z19" i="16"/>
  <c r="Z4" i="16"/>
  <c r="V4" i="16" s="1"/>
  <c r="Z5" i="16"/>
  <c r="V5" i="16" s="1"/>
  <c r="AB5" i="16" s="1"/>
  <c r="Z6" i="16"/>
  <c r="V6" i="16" s="1"/>
  <c r="Z3" i="16"/>
  <c r="V3" i="16" s="1"/>
  <c r="AB3" i="16" s="1"/>
  <c r="Z7" i="16"/>
  <c r="V7" i="16" s="1"/>
  <c r="Z14" i="16"/>
  <c r="C27" i="16"/>
  <c r="S26" i="16"/>
  <c r="D23" i="16"/>
  <c r="T23" i="16" s="1"/>
  <c r="T22" i="16"/>
  <c r="K9" i="16"/>
  <c r="E13" i="16"/>
  <c r="D4" i="16"/>
  <c r="H52" i="16"/>
  <c r="X52" i="16" s="1"/>
  <c r="F56" i="16"/>
  <c r="T21" i="16"/>
  <c r="N50" i="16"/>
  <c r="N51" i="16" s="1"/>
  <c r="N52" i="16" s="1"/>
  <c r="AD51" i="16"/>
  <c r="U15" i="16"/>
  <c r="E18" i="16"/>
  <c r="U17" i="16"/>
  <c r="U16" i="16"/>
  <c r="Y51" i="16"/>
  <c r="AC52" i="16"/>
  <c r="W55" i="16"/>
  <c r="G56" i="16"/>
  <c r="J55" i="16"/>
  <c r="I53" i="16"/>
  <c r="I54" i="16" s="1"/>
  <c r="Y54" i="16" s="1"/>
  <c r="Y52" i="16"/>
  <c r="AC51" i="16"/>
  <c r="L52" i="16"/>
  <c r="W53" i="16"/>
  <c r="AA56" i="14"/>
  <c r="Z55" i="14"/>
  <c r="I56" i="14"/>
  <c r="Z48" i="14"/>
  <c r="Z49" i="14"/>
  <c r="Z47" i="14"/>
  <c r="Z46" i="14"/>
  <c r="Z45" i="14"/>
  <c r="Z44" i="14"/>
  <c r="Z42" i="14"/>
  <c r="AF49" i="14"/>
  <c r="AC49" i="14"/>
  <c r="V48" i="14"/>
  <c r="Z35" i="14"/>
  <c r="AC53" i="14"/>
  <c r="I53" i="14"/>
  <c r="Z53" i="14" s="1"/>
  <c r="H53" i="14"/>
  <c r="Y53" i="14" s="1"/>
  <c r="G53" i="14"/>
  <c r="G56" i="14" s="1"/>
  <c r="G57" i="14" s="1"/>
  <c r="Y52" i="14"/>
  <c r="AL42" i="14"/>
  <c r="AL36" i="14"/>
  <c r="AL32" i="14"/>
  <c r="AL27" i="14"/>
  <c r="AL22" i="14"/>
  <c r="AL17" i="14"/>
  <c r="AL12" i="14"/>
  <c r="AL7" i="14"/>
  <c r="AL3" i="14"/>
  <c r="N51" i="14"/>
  <c r="AE51" i="14" s="1"/>
  <c r="O51" i="14"/>
  <c r="AF51" i="14" s="1"/>
  <c r="M51" i="14"/>
  <c r="M52" i="14" s="1"/>
  <c r="M53" i="14" s="1"/>
  <c r="M55" i="14" s="1"/>
  <c r="M56" i="14" s="1"/>
  <c r="M57" i="14" s="1"/>
  <c r="M58" i="14" s="1"/>
  <c r="M59" i="14" s="1"/>
  <c r="L51" i="14"/>
  <c r="L52" i="14" s="1"/>
  <c r="AC52" i="14" s="1"/>
  <c r="K51" i="14"/>
  <c r="K52" i="14" s="1"/>
  <c r="J51" i="14"/>
  <c r="AA51" i="14" s="1"/>
  <c r="I51" i="14"/>
  <c r="Z51" i="14" s="1"/>
  <c r="H51" i="14"/>
  <c r="Y51" i="14" s="1"/>
  <c r="G51" i="14"/>
  <c r="G52" i="14" s="1"/>
  <c r="F51" i="14"/>
  <c r="W51" i="14" s="1"/>
  <c r="E51" i="14"/>
  <c r="V51" i="14" s="1"/>
  <c r="D51" i="14"/>
  <c r="U51" i="14" s="1"/>
  <c r="C51" i="14"/>
  <c r="T51" i="14" s="1"/>
  <c r="B51" i="14"/>
  <c r="B52" i="14" s="1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AF50" i="14"/>
  <c r="AE50" i="14"/>
  <c r="AC50" i="14"/>
  <c r="AA50" i="14"/>
  <c r="Z50" i="14"/>
  <c r="Y50" i="14"/>
  <c r="W50" i="14"/>
  <c r="V50" i="14"/>
  <c r="S50" i="14"/>
  <c r="AE49" i="14"/>
  <c r="AA49" i="14"/>
  <c r="Y49" i="14"/>
  <c r="W49" i="14"/>
  <c r="V49" i="14"/>
  <c r="S49" i="14"/>
  <c r="AF48" i="14"/>
  <c r="AE48" i="14"/>
  <c r="AC48" i="14"/>
  <c r="AA48" i="14"/>
  <c r="Y48" i="14"/>
  <c r="W48" i="14"/>
  <c r="S48" i="14"/>
  <c r="AF47" i="14"/>
  <c r="AE47" i="14"/>
  <c r="AC47" i="14"/>
  <c r="AA47" i="14"/>
  <c r="Y47" i="14"/>
  <c r="W47" i="14"/>
  <c r="V47" i="14"/>
  <c r="S47" i="14"/>
  <c r="AF46" i="14"/>
  <c r="AE46" i="14"/>
  <c r="AC46" i="14"/>
  <c r="AA46" i="14"/>
  <c r="Y46" i="14"/>
  <c r="W46" i="14"/>
  <c r="V46" i="14"/>
  <c r="S46" i="14"/>
  <c r="AF45" i="14"/>
  <c r="AE45" i="14"/>
  <c r="AC45" i="14"/>
  <c r="AA45" i="14"/>
  <c r="Y45" i="14"/>
  <c r="W45" i="14"/>
  <c r="V45" i="14"/>
  <c r="S45" i="14"/>
  <c r="AF44" i="14"/>
  <c r="AE44" i="14"/>
  <c r="AC44" i="14"/>
  <c r="AA44" i="14"/>
  <c r="Y44" i="14"/>
  <c r="W44" i="14"/>
  <c r="V44" i="14"/>
  <c r="S44" i="14"/>
  <c r="AF43" i="14"/>
  <c r="AE43" i="14"/>
  <c r="AC43" i="14"/>
  <c r="AA43" i="14"/>
  <c r="Z43" i="14"/>
  <c r="Y43" i="14"/>
  <c r="W43" i="14"/>
  <c r="V43" i="14"/>
  <c r="S43" i="14"/>
  <c r="AF42" i="14"/>
  <c r="AE42" i="14"/>
  <c r="AC42" i="14"/>
  <c r="AA42" i="14"/>
  <c r="Y42" i="14"/>
  <c r="W42" i="14"/>
  <c r="V42" i="14"/>
  <c r="S42" i="14"/>
  <c r="AB42" i="14" s="1"/>
  <c r="AF41" i="14"/>
  <c r="AE41" i="14"/>
  <c r="AC41" i="14"/>
  <c r="AA41" i="14"/>
  <c r="Z41" i="14"/>
  <c r="Y41" i="14"/>
  <c r="W41" i="14"/>
  <c r="V41" i="14"/>
  <c r="S41" i="14"/>
  <c r="AF40" i="14"/>
  <c r="AE40" i="14"/>
  <c r="AC40" i="14"/>
  <c r="AA40" i="14"/>
  <c r="Z40" i="14"/>
  <c r="Y40" i="14"/>
  <c r="W40" i="14"/>
  <c r="V40" i="14"/>
  <c r="S40" i="14"/>
  <c r="AF39" i="14"/>
  <c r="AE39" i="14"/>
  <c r="AC39" i="14"/>
  <c r="AA39" i="14"/>
  <c r="Z39" i="14"/>
  <c r="Y39" i="14"/>
  <c r="W39" i="14"/>
  <c r="V39" i="14"/>
  <c r="S39" i="14"/>
  <c r="AF38" i="14"/>
  <c r="AE38" i="14"/>
  <c r="AC38" i="14"/>
  <c r="AA38" i="14"/>
  <c r="Z38" i="14"/>
  <c r="Y38" i="14"/>
  <c r="W38" i="14"/>
  <c r="V38" i="14"/>
  <c r="S38" i="14"/>
  <c r="AB38" i="14" s="1"/>
  <c r="AF37" i="14"/>
  <c r="AE37" i="14"/>
  <c r="AC37" i="14"/>
  <c r="AA37" i="14"/>
  <c r="Z37" i="14"/>
  <c r="Y37" i="14"/>
  <c r="W37" i="14"/>
  <c r="V37" i="14"/>
  <c r="S37" i="14"/>
  <c r="AF36" i="14"/>
  <c r="AE36" i="14"/>
  <c r="AC36" i="14"/>
  <c r="AA36" i="14"/>
  <c r="Z36" i="14"/>
  <c r="Y36" i="14"/>
  <c r="W36" i="14"/>
  <c r="V36" i="14"/>
  <c r="S36" i="14"/>
  <c r="AF35" i="14"/>
  <c r="AE35" i="14"/>
  <c r="AC35" i="14"/>
  <c r="AA35" i="14"/>
  <c r="Y35" i="14"/>
  <c r="W35" i="14"/>
  <c r="V35" i="14"/>
  <c r="S35" i="14"/>
  <c r="AF34" i="14"/>
  <c r="AE34" i="14"/>
  <c r="AC34" i="14"/>
  <c r="AA34" i="14"/>
  <c r="Z34" i="14"/>
  <c r="Y34" i="14"/>
  <c r="W34" i="14"/>
  <c r="V34" i="14"/>
  <c r="S34" i="14"/>
  <c r="AB34" i="14" s="1"/>
  <c r="AF33" i="14"/>
  <c r="AE33" i="14"/>
  <c r="AC33" i="14"/>
  <c r="AA33" i="14"/>
  <c r="Z33" i="14"/>
  <c r="Y33" i="14"/>
  <c r="W33" i="14"/>
  <c r="V33" i="14"/>
  <c r="S33" i="14"/>
  <c r="AF32" i="14"/>
  <c r="AE32" i="14"/>
  <c r="AC32" i="14"/>
  <c r="AA32" i="14"/>
  <c r="Z32" i="14"/>
  <c r="Y32" i="14"/>
  <c r="W32" i="14"/>
  <c r="V32" i="14"/>
  <c r="S32" i="14"/>
  <c r="AF31" i="14"/>
  <c r="AE31" i="14"/>
  <c r="AC31" i="14"/>
  <c r="AA31" i="14"/>
  <c r="Z31" i="14"/>
  <c r="Y31" i="14"/>
  <c r="W31" i="14"/>
  <c r="V31" i="14"/>
  <c r="S31" i="14"/>
  <c r="AF30" i="14"/>
  <c r="AE30" i="14"/>
  <c r="AC30" i="14"/>
  <c r="AA30" i="14"/>
  <c r="Z30" i="14"/>
  <c r="Y30" i="14"/>
  <c r="W30" i="14"/>
  <c r="V30" i="14"/>
  <c r="S30" i="14"/>
  <c r="AF29" i="14"/>
  <c r="AE29" i="14"/>
  <c r="AC29" i="14"/>
  <c r="AA29" i="14"/>
  <c r="Z29" i="14"/>
  <c r="Y29" i="14"/>
  <c r="W29" i="14"/>
  <c r="V29" i="14"/>
  <c r="S29" i="14"/>
  <c r="AF28" i="14"/>
  <c r="AE28" i="14"/>
  <c r="AC28" i="14"/>
  <c r="AA28" i="14"/>
  <c r="Z28" i="14"/>
  <c r="Y28" i="14"/>
  <c r="W28" i="14"/>
  <c r="V28" i="14"/>
  <c r="S28" i="14"/>
  <c r="AF27" i="14"/>
  <c r="AE27" i="14"/>
  <c r="AC27" i="14"/>
  <c r="AA27" i="14"/>
  <c r="Z27" i="14"/>
  <c r="Y27" i="14"/>
  <c r="W27" i="14"/>
  <c r="V27" i="14"/>
  <c r="S27" i="14"/>
  <c r="AF26" i="14"/>
  <c r="AE26" i="14"/>
  <c r="AC26" i="14"/>
  <c r="AA26" i="14"/>
  <c r="Z26" i="14"/>
  <c r="Y26" i="14"/>
  <c r="W26" i="14"/>
  <c r="V26" i="14"/>
  <c r="S26" i="14"/>
  <c r="AB26" i="14" s="1"/>
  <c r="AF25" i="14"/>
  <c r="AE25" i="14"/>
  <c r="AC25" i="14"/>
  <c r="AA25" i="14"/>
  <c r="Z25" i="14"/>
  <c r="Y25" i="14"/>
  <c r="W25" i="14"/>
  <c r="V25" i="14"/>
  <c r="S25" i="14"/>
  <c r="AF24" i="14"/>
  <c r="AE24" i="14"/>
  <c r="AC24" i="14"/>
  <c r="AA24" i="14"/>
  <c r="Z24" i="14"/>
  <c r="Y24" i="14"/>
  <c r="W24" i="14"/>
  <c r="V24" i="14"/>
  <c r="S24" i="14"/>
  <c r="AF23" i="14"/>
  <c r="AE23" i="14"/>
  <c r="AC23" i="14"/>
  <c r="AA23" i="14"/>
  <c r="Z23" i="14"/>
  <c r="Y23" i="14"/>
  <c r="W23" i="14"/>
  <c r="V23" i="14"/>
  <c r="T23" i="14"/>
  <c r="S23" i="14"/>
  <c r="AF22" i="14"/>
  <c r="AE22" i="14"/>
  <c r="AC22" i="14"/>
  <c r="AA22" i="14"/>
  <c r="Z22" i="14"/>
  <c r="Y22" i="14"/>
  <c r="W22" i="14"/>
  <c r="V22" i="14"/>
  <c r="T22" i="14"/>
  <c r="S22" i="14"/>
  <c r="AF21" i="14"/>
  <c r="AE21" i="14"/>
  <c r="AC21" i="14"/>
  <c r="AA21" i="14"/>
  <c r="Z21" i="14"/>
  <c r="Y21" i="14"/>
  <c r="W21" i="14"/>
  <c r="V21" i="14"/>
  <c r="T21" i="14"/>
  <c r="S21" i="14"/>
  <c r="AF20" i="14"/>
  <c r="AE20" i="14"/>
  <c r="AC20" i="14"/>
  <c r="AA20" i="14"/>
  <c r="Z20" i="14"/>
  <c r="Y20" i="14"/>
  <c r="W20" i="14"/>
  <c r="V20" i="14"/>
  <c r="T20" i="14"/>
  <c r="S20" i="14"/>
  <c r="AF19" i="14"/>
  <c r="AE19" i="14"/>
  <c r="AC19" i="14"/>
  <c r="AA19" i="14"/>
  <c r="Z19" i="14"/>
  <c r="Y19" i="14"/>
  <c r="W19" i="14"/>
  <c r="V19" i="14"/>
  <c r="T19" i="14"/>
  <c r="S19" i="14"/>
  <c r="AF18" i="14"/>
  <c r="AE18" i="14"/>
  <c r="AC18" i="14"/>
  <c r="AA18" i="14"/>
  <c r="Z18" i="14"/>
  <c r="Y18" i="14"/>
  <c r="W18" i="14"/>
  <c r="V18" i="14"/>
  <c r="T18" i="14"/>
  <c r="S18" i="14"/>
  <c r="AF17" i="14"/>
  <c r="AE17" i="14"/>
  <c r="AC17" i="14"/>
  <c r="AA17" i="14"/>
  <c r="Z17" i="14"/>
  <c r="Y17" i="14"/>
  <c r="W17" i="14"/>
  <c r="V17" i="14"/>
  <c r="T17" i="14"/>
  <c r="S17" i="14"/>
  <c r="AF16" i="14"/>
  <c r="AE16" i="14"/>
  <c r="AC16" i="14"/>
  <c r="AA16" i="14"/>
  <c r="Z16" i="14"/>
  <c r="Y16" i="14"/>
  <c r="W16" i="14"/>
  <c r="V16" i="14"/>
  <c r="T16" i="14"/>
  <c r="S16" i="14"/>
  <c r="AF15" i="14"/>
  <c r="AE15" i="14"/>
  <c r="AC15" i="14"/>
  <c r="AA15" i="14"/>
  <c r="Z15" i="14"/>
  <c r="Y15" i="14"/>
  <c r="W15" i="14"/>
  <c r="V15" i="14"/>
  <c r="T15" i="14"/>
  <c r="S15" i="14"/>
  <c r="AF14" i="14"/>
  <c r="AE14" i="14"/>
  <c r="AC14" i="14"/>
  <c r="AA14" i="14"/>
  <c r="Z14" i="14"/>
  <c r="Y14" i="14"/>
  <c r="W14" i="14"/>
  <c r="V14" i="14"/>
  <c r="T14" i="14"/>
  <c r="S14" i="14"/>
  <c r="AF13" i="14"/>
  <c r="AE13" i="14"/>
  <c r="AC13" i="14"/>
  <c r="AA13" i="14"/>
  <c r="Z13" i="14"/>
  <c r="Y13" i="14"/>
  <c r="W13" i="14"/>
  <c r="V13" i="14"/>
  <c r="T13" i="14"/>
  <c r="S13" i="14"/>
  <c r="AF12" i="14"/>
  <c r="AE12" i="14"/>
  <c r="AC12" i="14"/>
  <c r="AA12" i="14"/>
  <c r="Z12" i="14"/>
  <c r="Y12" i="14"/>
  <c r="W12" i="14"/>
  <c r="V12" i="14"/>
  <c r="T12" i="14"/>
  <c r="S12" i="14"/>
  <c r="AF11" i="14"/>
  <c r="AE11" i="14"/>
  <c r="AC11" i="14"/>
  <c r="AA11" i="14"/>
  <c r="Z11" i="14"/>
  <c r="Y11" i="14"/>
  <c r="W11" i="14"/>
  <c r="V11" i="14"/>
  <c r="T11" i="14"/>
  <c r="S11" i="14"/>
  <c r="AF10" i="14"/>
  <c r="AE10" i="14"/>
  <c r="AC10" i="14"/>
  <c r="AA10" i="14"/>
  <c r="Z10" i="14"/>
  <c r="Y10" i="14"/>
  <c r="W10" i="14"/>
  <c r="V10" i="14"/>
  <c r="T10" i="14"/>
  <c r="S10" i="14"/>
  <c r="AF9" i="14"/>
  <c r="AE9" i="14"/>
  <c r="AC9" i="14"/>
  <c r="AA9" i="14"/>
  <c r="Z9" i="14"/>
  <c r="Y9" i="14"/>
  <c r="W9" i="14"/>
  <c r="V9" i="14"/>
  <c r="T9" i="14"/>
  <c r="S9" i="14"/>
  <c r="AF8" i="14"/>
  <c r="AE8" i="14"/>
  <c r="AC8" i="14"/>
  <c r="AA8" i="14"/>
  <c r="Z8" i="14"/>
  <c r="Y8" i="14"/>
  <c r="W8" i="14"/>
  <c r="V8" i="14"/>
  <c r="T8" i="14"/>
  <c r="S8" i="14"/>
  <c r="AF7" i="14"/>
  <c r="AE7" i="14"/>
  <c r="AC7" i="14"/>
  <c r="AA7" i="14"/>
  <c r="Z7" i="14"/>
  <c r="Y7" i="14"/>
  <c r="W7" i="14"/>
  <c r="V7" i="14"/>
  <c r="T7" i="14"/>
  <c r="S7" i="14"/>
  <c r="AF6" i="14"/>
  <c r="AE6" i="14"/>
  <c r="AC6" i="14"/>
  <c r="AA6" i="14"/>
  <c r="Z6" i="14"/>
  <c r="Y6" i="14"/>
  <c r="W6" i="14"/>
  <c r="V6" i="14"/>
  <c r="T6" i="14"/>
  <c r="S6" i="14"/>
  <c r="AF5" i="14"/>
  <c r="AE5" i="14"/>
  <c r="AC5" i="14"/>
  <c r="AA5" i="14"/>
  <c r="Z5" i="14"/>
  <c r="Y5" i="14"/>
  <c r="W5" i="14"/>
  <c r="V5" i="14"/>
  <c r="T5" i="14"/>
  <c r="S5" i="14"/>
  <c r="AF4" i="14"/>
  <c r="AE4" i="14"/>
  <c r="AC4" i="14"/>
  <c r="AA4" i="14"/>
  <c r="Z4" i="14"/>
  <c r="Y4" i="14"/>
  <c r="W4" i="14"/>
  <c r="V4" i="14"/>
  <c r="T4" i="14"/>
  <c r="S4" i="14"/>
  <c r="AF3" i="14"/>
  <c r="AE3" i="14"/>
  <c r="AC3" i="14"/>
  <c r="AA3" i="14"/>
  <c r="Z3" i="14"/>
  <c r="Y3" i="14"/>
  <c r="W3" i="14"/>
  <c r="V3" i="14"/>
  <c r="T3" i="14"/>
  <c r="S3" i="14"/>
  <c r="AD50" i="16" l="1"/>
  <c r="Z56" i="14"/>
  <c r="I57" i="14"/>
  <c r="Z57" i="14" s="1"/>
  <c r="N53" i="16"/>
  <c r="AD52" i="16"/>
  <c r="AB7" i="16"/>
  <c r="AB4" i="16"/>
  <c r="W56" i="16"/>
  <c r="G57" i="16"/>
  <c r="W57" i="16" s="1"/>
  <c r="C28" i="16"/>
  <c r="S27" i="16"/>
  <c r="AB6" i="16"/>
  <c r="B26" i="16"/>
  <c r="R25" i="16"/>
  <c r="Z25" i="16" s="1"/>
  <c r="D52" i="14"/>
  <c r="O52" i="14"/>
  <c r="O53" i="14" s="1"/>
  <c r="O54" i="14" s="1"/>
  <c r="AF54" i="14" s="1"/>
  <c r="G55" i="14"/>
  <c r="D24" i="16"/>
  <c r="H55" i="14"/>
  <c r="Y55" i="14" s="1"/>
  <c r="L55" i="14"/>
  <c r="D5" i="16"/>
  <c r="T4" i="16"/>
  <c r="U13" i="16"/>
  <c r="E14" i="16"/>
  <c r="U14" i="16" s="1"/>
  <c r="AA9" i="16"/>
  <c r="K10" i="16"/>
  <c r="AA12" i="16"/>
  <c r="K13" i="16"/>
  <c r="U18" i="16"/>
  <c r="E19" i="16"/>
  <c r="D25" i="16"/>
  <c r="T24" i="16"/>
  <c r="I55" i="16"/>
  <c r="Y55" i="16" s="1"/>
  <c r="Y53" i="16"/>
  <c r="L53" i="16"/>
  <c r="L54" i="16" s="1"/>
  <c r="J56" i="16"/>
  <c r="J57" i="16" s="1"/>
  <c r="AC53" i="16"/>
  <c r="S52" i="14"/>
  <c r="B53" i="14"/>
  <c r="B54" i="14" s="1"/>
  <c r="S54" i="14" s="1"/>
  <c r="K53" i="14"/>
  <c r="K55" i="14" s="1"/>
  <c r="S51" i="14"/>
  <c r="AB51" i="14" s="1"/>
  <c r="E52" i="14"/>
  <c r="AB37" i="14"/>
  <c r="X37" i="14" s="1"/>
  <c r="F52" i="14"/>
  <c r="F55" i="14" s="1"/>
  <c r="W55" i="14" s="1"/>
  <c r="AB29" i="14"/>
  <c r="X29" i="14" s="1"/>
  <c r="AD29" i="14" s="1"/>
  <c r="U52" i="14"/>
  <c r="Z52" i="14"/>
  <c r="AC51" i="14"/>
  <c r="J52" i="14"/>
  <c r="C52" i="14"/>
  <c r="N52" i="14"/>
  <c r="AB15" i="14"/>
  <c r="X15" i="14" s="1"/>
  <c r="AD15" i="14" s="1"/>
  <c r="AB10" i="14"/>
  <c r="X10" i="14" s="1"/>
  <c r="AB18" i="14"/>
  <c r="X18" i="14" s="1"/>
  <c r="AD18" i="14" s="1"/>
  <c r="AB22" i="14"/>
  <c r="X22" i="14" s="1"/>
  <c r="AD22" i="14" s="1"/>
  <c r="AB45" i="14"/>
  <c r="X45" i="14" s="1"/>
  <c r="AB4" i="14"/>
  <c r="X4" i="14" s="1"/>
  <c r="AB50" i="14"/>
  <c r="X50" i="14" s="1"/>
  <c r="AD50" i="14" s="1"/>
  <c r="AB6" i="14"/>
  <c r="X6" i="14" s="1"/>
  <c r="AD6" i="14" s="1"/>
  <c r="AB46" i="14"/>
  <c r="X46" i="14" s="1"/>
  <c r="AD46" i="14" s="1"/>
  <c r="AB5" i="14"/>
  <c r="X5" i="14" s="1"/>
  <c r="AB9" i="14"/>
  <c r="X9" i="14" s="1"/>
  <c r="AD9" i="14" s="1"/>
  <c r="AB17" i="14"/>
  <c r="X17" i="14" s="1"/>
  <c r="AB21" i="14"/>
  <c r="X21" i="14" s="1"/>
  <c r="AD21" i="14" s="1"/>
  <c r="AB13" i="14"/>
  <c r="X13" i="14" s="1"/>
  <c r="AD13" i="14" s="1"/>
  <c r="X26" i="14"/>
  <c r="AD26" i="14" s="1"/>
  <c r="X34" i="14"/>
  <c r="AD34" i="14" s="1"/>
  <c r="X42" i="14"/>
  <c r="AD42" i="14" s="1"/>
  <c r="AB25" i="14"/>
  <c r="AB33" i="14"/>
  <c r="X33" i="14" s="1"/>
  <c r="AB41" i="14"/>
  <c r="AB49" i="14"/>
  <c r="X49" i="14" s="1"/>
  <c r="AB14" i="14"/>
  <c r="AB27" i="14"/>
  <c r="X27" i="14" s="1"/>
  <c r="AB35" i="14"/>
  <c r="X35" i="14" s="1"/>
  <c r="AB43" i="14"/>
  <c r="X43" i="14" s="1"/>
  <c r="AD43" i="14" s="1"/>
  <c r="AB30" i="14"/>
  <c r="X30" i="14" s="1"/>
  <c r="AB23" i="14"/>
  <c r="X38" i="14"/>
  <c r="AD38" i="14" s="1"/>
  <c r="AB7" i="14"/>
  <c r="X7" i="14" s="1"/>
  <c r="AB39" i="14"/>
  <c r="X39" i="14" s="1"/>
  <c r="AB8" i="14"/>
  <c r="X8" i="14" s="1"/>
  <c r="AB12" i="14"/>
  <c r="AB16" i="14"/>
  <c r="AB20" i="14"/>
  <c r="AB24" i="14"/>
  <c r="X24" i="14" s="1"/>
  <c r="AB28" i="14"/>
  <c r="X28" i="14" s="1"/>
  <c r="AB32" i="14"/>
  <c r="X32" i="14" s="1"/>
  <c r="AB36" i="14"/>
  <c r="X36" i="14" s="1"/>
  <c r="AB40" i="14"/>
  <c r="X40" i="14" s="1"/>
  <c r="AD40" i="14" s="1"/>
  <c r="AB44" i="14"/>
  <c r="AB48" i="14"/>
  <c r="X48" i="14" s="1"/>
  <c r="AB19" i="14"/>
  <c r="X19" i="14" s="1"/>
  <c r="AD19" i="14" s="1"/>
  <c r="AB31" i="14"/>
  <c r="X31" i="14" s="1"/>
  <c r="AB47" i="14"/>
  <c r="X47" i="14" s="1"/>
  <c r="AB3" i="14"/>
  <c r="X3" i="14" s="1"/>
  <c r="AD3" i="14" s="1"/>
  <c r="AB11" i="14"/>
  <c r="X11" i="14" s="1"/>
  <c r="C55" i="14" l="1"/>
  <c r="T55" i="14" s="1"/>
  <c r="T52" i="14"/>
  <c r="AB52" i="14" s="1"/>
  <c r="AF52" i="14"/>
  <c r="AB54" i="14"/>
  <c r="X54" i="14" s="1"/>
  <c r="X51" i="14"/>
  <c r="AD51" i="14" s="1"/>
  <c r="AI21" i="14"/>
  <c r="N55" i="16"/>
  <c r="N54" i="16"/>
  <c r="AD54" i="16" s="1"/>
  <c r="AD53" i="16"/>
  <c r="H56" i="14"/>
  <c r="Y56" i="14" s="1"/>
  <c r="J58" i="16"/>
  <c r="B27" i="16"/>
  <c r="R26" i="16"/>
  <c r="Z26" i="16" s="1"/>
  <c r="C29" i="16"/>
  <c r="S28" i="16"/>
  <c r="E55" i="14"/>
  <c r="E53" i="14"/>
  <c r="AF53" i="14"/>
  <c r="O55" i="14"/>
  <c r="S53" i="14"/>
  <c r="S55" i="14" s="1"/>
  <c r="S56" i="14" s="1"/>
  <c r="S57" i="14" s="1"/>
  <c r="S58" i="14" s="1"/>
  <c r="S59" i="14" s="1"/>
  <c r="B55" i="14"/>
  <c r="B56" i="14" s="1"/>
  <c r="B57" i="14" s="1"/>
  <c r="B58" i="14" s="1"/>
  <c r="B59" i="14" s="1"/>
  <c r="B60" i="14" s="1"/>
  <c r="D53" i="14"/>
  <c r="D55" i="14" s="1"/>
  <c r="V12" i="16"/>
  <c r="AB12" i="16" s="1"/>
  <c r="V9" i="16"/>
  <c r="AB9" i="16" s="1"/>
  <c r="K56" i="14"/>
  <c r="K57" i="14" s="1"/>
  <c r="L56" i="14"/>
  <c r="AC55" i="14"/>
  <c r="K11" i="16"/>
  <c r="AA11" i="16" s="1"/>
  <c r="AA10" i="16"/>
  <c r="D6" i="16"/>
  <c r="T5" i="16"/>
  <c r="AG5" i="16" s="1"/>
  <c r="K14" i="16"/>
  <c r="AA13" i="16"/>
  <c r="V13" i="16" s="1"/>
  <c r="U19" i="16"/>
  <c r="T25" i="16"/>
  <c r="D26" i="16"/>
  <c r="L55" i="16"/>
  <c r="AG4" i="16"/>
  <c r="AG3" i="16"/>
  <c r="AH3" i="16" s="1"/>
  <c r="M56" i="16"/>
  <c r="AC55" i="16"/>
  <c r="V53" i="14"/>
  <c r="V55" i="14" s="1"/>
  <c r="V52" i="14"/>
  <c r="AI38" i="14"/>
  <c r="W52" i="14"/>
  <c r="F53" i="14"/>
  <c r="AI29" i="14"/>
  <c r="C53" i="14"/>
  <c r="T53" i="14" s="1"/>
  <c r="AI40" i="14"/>
  <c r="AA52" i="14"/>
  <c r="J53" i="14"/>
  <c r="AI19" i="14"/>
  <c r="AI15" i="14"/>
  <c r="AE52" i="14"/>
  <c r="AD45" i="14"/>
  <c r="AI45" i="14" s="1"/>
  <c r="AI42" i="14"/>
  <c r="AI22" i="14"/>
  <c r="AJ22" i="14" s="1"/>
  <c r="AI9" i="14"/>
  <c r="AI13" i="14"/>
  <c r="AI46" i="14"/>
  <c r="AI34" i="14"/>
  <c r="AI18" i="14"/>
  <c r="AI3" i="14"/>
  <c r="AI26" i="14"/>
  <c r="AI50" i="14"/>
  <c r="AI6" i="14"/>
  <c r="AI43" i="14"/>
  <c r="AI51" i="14"/>
  <c r="AD7" i="14"/>
  <c r="AI7" i="14" s="1"/>
  <c r="AJ7" i="14" s="1"/>
  <c r="AD5" i="14"/>
  <c r="AI5" i="14" s="1"/>
  <c r="AD24" i="14"/>
  <c r="AI24" i="14" s="1"/>
  <c r="AD28" i="14"/>
  <c r="AI28" i="14" s="1"/>
  <c r="AD11" i="14"/>
  <c r="AI11" i="14" s="1"/>
  <c r="AD49" i="14"/>
  <c r="AI49" i="14" s="1"/>
  <c r="AD33" i="14"/>
  <c r="AI33" i="14" s="1"/>
  <c r="AD35" i="14"/>
  <c r="AI35" i="14" s="1"/>
  <c r="AD27" i="14"/>
  <c r="AI27" i="14" s="1"/>
  <c r="X23" i="14"/>
  <c r="AD17" i="14"/>
  <c r="AI17" i="14" s="1"/>
  <c r="AD4" i="14"/>
  <c r="AI4" i="14" s="1"/>
  <c r="AD8" i="14"/>
  <c r="AI8" i="14" s="1"/>
  <c r="AD48" i="14"/>
  <c r="AI48" i="14" s="1"/>
  <c r="X44" i="14"/>
  <c r="X14" i="14"/>
  <c r="X41" i="14"/>
  <c r="AD30" i="14"/>
  <c r="AI30" i="14" s="1"/>
  <c r="X20" i="14"/>
  <c r="AD47" i="14"/>
  <c r="AI47" i="14" s="1"/>
  <c r="X16" i="14"/>
  <c r="AD37" i="14"/>
  <c r="AI37" i="14" s="1"/>
  <c r="X25" i="14"/>
  <c r="X12" i="14"/>
  <c r="AD39" i="14"/>
  <c r="AI39" i="14" s="1"/>
  <c r="AD32" i="14"/>
  <c r="AI32" i="14" s="1"/>
  <c r="AJ32" i="14" s="1"/>
  <c r="AD10" i="14"/>
  <c r="AI10" i="14" s="1"/>
  <c r="AD36" i="14"/>
  <c r="AI36" i="14" s="1"/>
  <c r="AD31" i="14"/>
  <c r="AI31" i="14" s="1"/>
  <c r="AJ38" i="14" l="1"/>
  <c r="AJ35" i="14"/>
  <c r="K58" i="14"/>
  <c r="S60" i="14"/>
  <c r="H57" i="14"/>
  <c r="H58" i="14" s="1"/>
  <c r="Y59" i="14" s="1"/>
  <c r="AD54" i="14"/>
  <c r="J59" i="16"/>
  <c r="N56" i="16"/>
  <c r="AD55" i="16"/>
  <c r="AC56" i="16"/>
  <c r="M57" i="16"/>
  <c r="AJ30" i="14"/>
  <c r="AC56" i="14"/>
  <c r="L57" i="14"/>
  <c r="C30" i="16"/>
  <c r="S29" i="16"/>
  <c r="B28" i="16"/>
  <c r="R27" i="16"/>
  <c r="Z27" i="16" s="1"/>
  <c r="AJ27" i="14"/>
  <c r="C56" i="14"/>
  <c r="W53" i="14"/>
  <c r="F56" i="14"/>
  <c r="U53" i="14"/>
  <c r="AB53" i="14" s="1"/>
  <c r="O56" i="14"/>
  <c r="AF56" i="14" s="1"/>
  <c r="AF55" i="14"/>
  <c r="D56" i="14"/>
  <c r="U55" i="14"/>
  <c r="AB55" i="14" s="1"/>
  <c r="AJ51" i="14"/>
  <c r="AJ8" i="14"/>
  <c r="AJ11" i="14"/>
  <c r="AE53" i="14"/>
  <c r="N55" i="14"/>
  <c r="AA53" i="14"/>
  <c r="J55" i="14"/>
  <c r="AA55" i="14" s="1"/>
  <c r="V11" i="16"/>
  <c r="AB11" i="16" s="1"/>
  <c r="AB13" i="16"/>
  <c r="V10" i="16"/>
  <c r="AB10" i="16" s="1"/>
  <c r="T6" i="16"/>
  <c r="AG6" i="16" s="1"/>
  <c r="AH6" i="16" s="1"/>
  <c r="D7" i="16"/>
  <c r="AA14" i="16"/>
  <c r="K15" i="16"/>
  <c r="E21" i="16"/>
  <c r="U20" i="16"/>
  <c r="D27" i="16"/>
  <c r="T26" i="16"/>
  <c r="L56" i="16"/>
  <c r="L57" i="16" s="1"/>
  <c r="L58" i="16" s="1"/>
  <c r="AH4" i="16"/>
  <c r="AH5" i="16"/>
  <c r="AJ43" i="14"/>
  <c r="AJ47" i="14"/>
  <c r="AJ4" i="14"/>
  <c r="AJ10" i="14"/>
  <c r="X52" i="14"/>
  <c r="AD52" i="14" s="1"/>
  <c r="AI52" i="14" s="1"/>
  <c r="AJ52" i="14" s="1"/>
  <c r="AJ18" i="14"/>
  <c r="AJ33" i="14"/>
  <c r="AJ49" i="14"/>
  <c r="AJ36" i="14"/>
  <c r="AJ28" i="14"/>
  <c r="AJ29" i="14"/>
  <c r="AJ39" i="14"/>
  <c r="AJ40" i="14"/>
  <c r="AD16" i="14"/>
  <c r="AI16" i="14" s="1"/>
  <c r="AJ46" i="14"/>
  <c r="AJ5" i="14"/>
  <c r="AD20" i="14"/>
  <c r="AI20" i="14" s="1"/>
  <c r="AJ50" i="14"/>
  <c r="AJ31" i="14"/>
  <c r="AJ48" i="14"/>
  <c r="AJ19" i="14"/>
  <c r="AJ9" i="14"/>
  <c r="AD12" i="14"/>
  <c r="AI12" i="14" s="1"/>
  <c r="AJ12" i="14" s="1"/>
  <c r="AD14" i="14"/>
  <c r="AI14" i="14" s="1"/>
  <c r="AJ3" i="14"/>
  <c r="AD44" i="14"/>
  <c r="AI44" i="14" s="1"/>
  <c r="AJ37" i="14"/>
  <c r="AJ6" i="14"/>
  <c r="AJ34" i="14"/>
  <c r="AD23" i="14"/>
  <c r="AI23" i="14" s="1"/>
  <c r="AD41" i="14"/>
  <c r="AI41" i="14" s="1"/>
  <c r="AJ41" i="14" s="1"/>
  <c r="AD25" i="14"/>
  <c r="AI25" i="14" s="1"/>
  <c r="Y57" i="14" l="1"/>
  <c r="Y58" i="14"/>
  <c r="T56" i="14"/>
  <c r="C57" i="14"/>
  <c r="K59" i="14"/>
  <c r="K60" i="14" s="1"/>
  <c r="U56" i="14"/>
  <c r="D57" i="14"/>
  <c r="W56" i="14"/>
  <c r="F57" i="14"/>
  <c r="N57" i="16"/>
  <c r="AD56" i="16"/>
  <c r="M58" i="16"/>
  <c r="AC57" i="16"/>
  <c r="AC57" i="14"/>
  <c r="L58" i="14"/>
  <c r="B29" i="16"/>
  <c r="R28" i="16"/>
  <c r="Z28" i="16" s="1"/>
  <c r="C31" i="16"/>
  <c r="S30" i="16"/>
  <c r="X53" i="14"/>
  <c r="AD53" i="14" s="1"/>
  <c r="AI53" i="14" s="1"/>
  <c r="AJ53" i="14" s="1"/>
  <c r="V14" i="16"/>
  <c r="AB14" i="16" s="1"/>
  <c r="N56" i="14"/>
  <c r="AE55" i="14"/>
  <c r="X55" i="14" s="1"/>
  <c r="T7" i="16"/>
  <c r="AG7" i="16" s="1"/>
  <c r="AH7" i="16" s="1"/>
  <c r="D8" i="16"/>
  <c r="K16" i="16"/>
  <c r="AA15" i="16"/>
  <c r="U21" i="16"/>
  <c r="D28" i="16"/>
  <c r="T27" i="16"/>
  <c r="AJ25" i="14"/>
  <c r="AJ26" i="14"/>
  <c r="AJ23" i="14"/>
  <c r="AJ24" i="14"/>
  <c r="AJ16" i="14"/>
  <c r="AJ17" i="14"/>
  <c r="AJ20" i="14"/>
  <c r="AJ21" i="14"/>
  <c r="AJ44" i="14"/>
  <c r="AJ45" i="14"/>
  <c r="AJ14" i="14"/>
  <c r="AJ15" i="14"/>
  <c r="AJ13" i="14"/>
  <c r="AJ42" i="14"/>
  <c r="AC58" i="16" l="1"/>
  <c r="M59" i="16"/>
  <c r="AC59" i="16" s="1"/>
  <c r="T57" i="14"/>
  <c r="C58" i="14"/>
  <c r="W57" i="14"/>
  <c r="F58" i="14"/>
  <c r="AB56" i="14"/>
  <c r="AC58" i="14"/>
  <c r="L59" i="14"/>
  <c r="AC59" i="14" s="1"/>
  <c r="AE56" i="14"/>
  <c r="N57" i="14"/>
  <c r="D58" i="14"/>
  <c r="U57" i="14"/>
  <c r="N58" i="16"/>
  <c r="AD57" i="16"/>
  <c r="C32" i="16"/>
  <c r="S31" i="16"/>
  <c r="B30" i="16"/>
  <c r="R29" i="16"/>
  <c r="Z29" i="16" s="1"/>
  <c r="AD55" i="14"/>
  <c r="AI55" i="14" s="1"/>
  <c r="AJ55" i="14" s="1"/>
  <c r="V15" i="16"/>
  <c r="AB15" i="16" s="1"/>
  <c r="X56" i="14"/>
  <c r="T8" i="16"/>
  <c r="AG8" i="16" s="1"/>
  <c r="AH8" i="16" s="1"/>
  <c r="D9" i="16"/>
  <c r="AA16" i="16"/>
  <c r="E23" i="16"/>
  <c r="U22" i="16"/>
  <c r="D29" i="16"/>
  <c r="T28" i="16"/>
  <c r="F59" i="14" l="1"/>
  <c r="W58" i="14"/>
  <c r="D59" i="14"/>
  <c r="U58" i="14"/>
  <c r="AE57" i="14"/>
  <c r="N58" i="14"/>
  <c r="T58" i="14"/>
  <c r="C59" i="14"/>
  <c r="AB57" i="14"/>
  <c r="X57" i="14" s="1"/>
  <c r="N59" i="16"/>
  <c r="AD59" i="16" s="1"/>
  <c r="AD58" i="16"/>
  <c r="B31" i="16"/>
  <c r="R30" i="16"/>
  <c r="Z30" i="16" s="1"/>
  <c r="C33" i="16"/>
  <c r="S32" i="16"/>
  <c r="AD56" i="14"/>
  <c r="AI56" i="14" s="1"/>
  <c r="AJ56" i="14" s="1"/>
  <c r="V16" i="16"/>
  <c r="AB16" i="16" s="1"/>
  <c r="T9" i="16"/>
  <c r="AG9" i="16" s="1"/>
  <c r="AH9" i="16" s="1"/>
  <c r="D10" i="16"/>
  <c r="K18" i="16"/>
  <c r="AA17" i="16"/>
  <c r="U23" i="16"/>
  <c r="E24" i="16"/>
  <c r="D30" i="16"/>
  <c r="T29" i="16"/>
  <c r="AD57" i="14" l="1"/>
  <c r="AI57" i="14"/>
  <c r="C60" i="14"/>
  <c r="T60" i="14" s="1"/>
  <c r="T59" i="14"/>
  <c r="AB58" i="14"/>
  <c r="D60" i="14"/>
  <c r="U60" i="14" s="1"/>
  <c r="U59" i="14"/>
  <c r="N59" i="14"/>
  <c r="AE58" i="14"/>
  <c r="F60" i="14"/>
  <c r="W60" i="14" s="1"/>
  <c r="W59" i="14"/>
  <c r="C34" i="16"/>
  <c r="S33" i="16"/>
  <c r="B32" i="16"/>
  <c r="R31" i="16"/>
  <c r="Z31" i="16" s="1"/>
  <c r="V17" i="16"/>
  <c r="AB17" i="16" s="1"/>
  <c r="T10" i="16"/>
  <c r="AG10" i="16" s="1"/>
  <c r="AH10" i="16" s="1"/>
  <c r="D11" i="16"/>
  <c r="K19" i="16"/>
  <c r="AA18" i="16"/>
  <c r="U24" i="16"/>
  <c r="D31" i="16"/>
  <c r="T30" i="16"/>
  <c r="AE59" i="14" l="1"/>
  <c r="N60" i="14"/>
  <c r="AE60" i="14" s="1"/>
  <c r="X58" i="14"/>
  <c r="AD58" i="14"/>
  <c r="AI58" i="14" s="1"/>
  <c r="AJ58" i="14" s="1"/>
  <c r="AB60" i="14"/>
  <c r="X60" i="14" s="1"/>
  <c r="AB59" i="14"/>
  <c r="X59" i="14" s="1"/>
  <c r="B33" i="16"/>
  <c r="R32" i="16"/>
  <c r="Z32" i="16" s="1"/>
  <c r="C35" i="16"/>
  <c r="S34" i="16"/>
  <c r="V18" i="16"/>
  <c r="AB18" i="16" s="1"/>
  <c r="T11" i="16"/>
  <c r="AG11" i="16" s="1"/>
  <c r="AH11" i="16" s="1"/>
  <c r="D12" i="16"/>
  <c r="K20" i="16"/>
  <c r="AA19" i="16"/>
  <c r="E26" i="16"/>
  <c r="U25" i="16"/>
  <c r="T31" i="16"/>
  <c r="D32" i="16"/>
  <c r="AD59" i="14" l="1"/>
  <c r="AI59" i="14" s="1"/>
  <c r="AJ59" i="14" s="1"/>
  <c r="AI60" i="14"/>
  <c r="AJ61" i="14" s="1"/>
  <c r="C36" i="16"/>
  <c r="S35" i="16"/>
  <c r="B34" i="16"/>
  <c r="R33" i="16"/>
  <c r="Z33" i="16" s="1"/>
  <c r="V19" i="16"/>
  <c r="AB19" i="16" s="1"/>
  <c r="D13" i="16"/>
  <c r="T12" i="16"/>
  <c r="AG12" i="16" s="1"/>
  <c r="AH12" i="16" s="1"/>
  <c r="K21" i="16"/>
  <c r="AA20" i="16"/>
  <c r="U26" i="16"/>
  <c r="E27" i="16"/>
  <c r="D33" i="16"/>
  <c r="T32" i="16"/>
  <c r="AJ60" i="14" l="1"/>
  <c r="B35" i="16"/>
  <c r="R34" i="16"/>
  <c r="Z34" i="16" s="1"/>
  <c r="C37" i="16"/>
  <c r="S36" i="16"/>
  <c r="V20" i="16"/>
  <c r="AB20" i="16" s="1"/>
  <c r="D14" i="16"/>
  <c r="T13" i="16"/>
  <c r="AG13" i="16" s="1"/>
  <c r="AH13" i="16" s="1"/>
  <c r="AA21" i="16"/>
  <c r="U27" i="16"/>
  <c r="E28" i="16"/>
  <c r="T33" i="16"/>
  <c r="D34" i="16"/>
  <c r="C38" i="16" l="1"/>
  <c r="S37" i="16"/>
  <c r="B36" i="16"/>
  <c r="R35" i="16"/>
  <c r="Z35" i="16" s="1"/>
  <c r="V21" i="16"/>
  <c r="T14" i="16"/>
  <c r="AG14" i="16" s="1"/>
  <c r="AH14" i="16" s="1"/>
  <c r="D15" i="16"/>
  <c r="AA22" i="16"/>
  <c r="K23" i="16"/>
  <c r="U28" i="16"/>
  <c r="E29" i="16"/>
  <c r="T34" i="16"/>
  <c r="D35" i="16"/>
  <c r="B37" i="16" l="1"/>
  <c r="R36" i="16"/>
  <c r="Z36" i="16" s="1"/>
  <c r="C39" i="16"/>
  <c r="S38" i="16"/>
  <c r="AB21" i="16"/>
  <c r="AG21" i="16" s="1"/>
  <c r="V22" i="16"/>
  <c r="AB22" i="16" s="1"/>
  <c r="T15" i="16"/>
  <c r="AG15" i="16" s="1"/>
  <c r="AH15" i="16" s="1"/>
  <c r="D16" i="16"/>
  <c r="AA23" i="16"/>
  <c r="K24" i="16"/>
  <c r="E30" i="16"/>
  <c r="U29" i="16"/>
  <c r="D36" i="16"/>
  <c r="T35" i="16"/>
  <c r="C40" i="16" l="1"/>
  <c r="S39" i="16"/>
  <c r="B38" i="16"/>
  <c r="R37" i="16"/>
  <c r="Z37" i="16" s="1"/>
  <c r="AG22" i="16"/>
  <c r="AH22" i="16" s="1"/>
  <c r="V23" i="16"/>
  <c r="T16" i="16"/>
  <c r="AG16" i="16" s="1"/>
  <c r="AH16" i="16" s="1"/>
  <c r="D17" i="16"/>
  <c r="AA24" i="16"/>
  <c r="K25" i="16"/>
  <c r="E31" i="16"/>
  <c r="U30" i="16"/>
  <c r="T36" i="16"/>
  <c r="B39" i="16" l="1"/>
  <c r="R38" i="16"/>
  <c r="Z38" i="16" s="1"/>
  <c r="C41" i="16"/>
  <c r="S40" i="16"/>
  <c r="AB23" i="16"/>
  <c r="AG23" i="16" s="1"/>
  <c r="AH23" i="16" s="1"/>
  <c r="V24" i="16"/>
  <c r="AB24" i="16" s="1"/>
  <c r="T17" i="16"/>
  <c r="AG17" i="16" s="1"/>
  <c r="AH17" i="16" s="1"/>
  <c r="D18" i="16"/>
  <c r="AA25" i="16"/>
  <c r="K26" i="16"/>
  <c r="U31" i="16"/>
  <c r="E32" i="16"/>
  <c r="D38" i="16"/>
  <c r="T37" i="16"/>
  <c r="C42" i="16" l="1"/>
  <c r="S41" i="16"/>
  <c r="B40" i="16"/>
  <c r="R39" i="16"/>
  <c r="Z39" i="16" s="1"/>
  <c r="AG24" i="16"/>
  <c r="AH24" i="16" s="1"/>
  <c r="V25" i="16"/>
  <c r="AB25" i="16" s="1"/>
  <c r="AG25" i="16" s="1"/>
  <c r="AH25" i="16" s="1"/>
  <c r="D19" i="16"/>
  <c r="T18" i="16"/>
  <c r="AG18" i="16" s="1"/>
  <c r="AH18" i="16" s="1"/>
  <c r="AA26" i="16"/>
  <c r="U32" i="16"/>
  <c r="E33" i="16"/>
  <c r="T38" i="16"/>
  <c r="D39" i="16"/>
  <c r="B41" i="16" l="1"/>
  <c r="R40" i="16"/>
  <c r="Z40" i="16" s="1"/>
  <c r="C43" i="16"/>
  <c r="S42" i="16"/>
  <c r="V26" i="16"/>
  <c r="D20" i="16"/>
  <c r="T20" i="16" s="1"/>
  <c r="AG20" i="16" s="1"/>
  <c r="T19" i="16"/>
  <c r="AG19" i="16" s="1"/>
  <c r="AH19" i="16" s="1"/>
  <c r="K28" i="16"/>
  <c r="AA27" i="16"/>
  <c r="E34" i="16"/>
  <c r="U33" i="16"/>
  <c r="D40" i="16"/>
  <c r="T39" i="16"/>
  <c r="C44" i="16" l="1"/>
  <c r="S43" i="16"/>
  <c r="B42" i="16"/>
  <c r="R41" i="16"/>
  <c r="Z41" i="16" s="1"/>
  <c r="AB26" i="16"/>
  <c r="AG26" i="16" s="1"/>
  <c r="AH26" i="16" s="1"/>
  <c r="V27" i="16"/>
  <c r="AB27" i="16" s="1"/>
  <c r="AH20" i="16"/>
  <c r="AH21" i="16"/>
  <c r="K29" i="16"/>
  <c r="AA28" i="16"/>
  <c r="U34" i="16"/>
  <c r="E35" i="16"/>
  <c r="T40" i="16"/>
  <c r="D41" i="16"/>
  <c r="B43" i="16" l="1"/>
  <c r="R42" i="16"/>
  <c r="Z42" i="16" s="1"/>
  <c r="C45" i="16"/>
  <c r="S44" i="16"/>
  <c r="AG27" i="16"/>
  <c r="AH27" i="16" s="1"/>
  <c r="V28" i="16"/>
  <c r="AB28" i="16" s="1"/>
  <c r="K30" i="16"/>
  <c r="AA29" i="16"/>
  <c r="E36" i="16"/>
  <c r="U35" i="16"/>
  <c r="T41" i="16"/>
  <c r="D42" i="16"/>
  <c r="AG28" i="16" l="1"/>
  <c r="AH28" i="16" s="1"/>
  <c r="C46" i="16"/>
  <c r="S45" i="16"/>
  <c r="B44" i="16"/>
  <c r="R43" i="16"/>
  <c r="Z43" i="16" s="1"/>
  <c r="V29" i="16"/>
  <c r="AB29" i="16" s="1"/>
  <c r="AA30" i="16"/>
  <c r="K31" i="16"/>
  <c r="E37" i="16"/>
  <c r="U36" i="16"/>
  <c r="T42" i="16"/>
  <c r="D43" i="16"/>
  <c r="B45" i="16" l="1"/>
  <c r="R44" i="16"/>
  <c r="Z44" i="16" s="1"/>
  <c r="C47" i="16"/>
  <c r="S46" i="16"/>
  <c r="V30" i="16"/>
  <c r="AB30" i="16" s="1"/>
  <c r="AG30" i="16" s="1"/>
  <c r="AG29" i="16"/>
  <c r="AH29" i="16" s="1"/>
  <c r="AA31" i="16"/>
  <c r="E38" i="16"/>
  <c r="U37" i="16"/>
  <c r="T43" i="16"/>
  <c r="D44" i="16"/>
  <c r="AH30" i="16" l="1"/>
  <c r="C48" i="16"/>
  <c r="S47" i="16"/>
  <c r="B46" i="16"/>
  <c r="R45" i="16"/>
  <c r="Z45" i="16" s="1"/>
  <c r="V31" i="16"/>
  <c r="AB31" i="16" s="1"/>
  <c r="AA32" i="16"/>
  <c r="K33" i="16"/>
  <c r="E39" i="16"/>
  <c r="U38" i="16"/>
  <c r="T44" i="16"/>
  <c r="D45" i="16"/>
  <c r="B47" i="16" l="1"/>
  <c r="R46" i="16"/>
  <c r="Z46" i="16" s="1"/>
  <c r="C49" i="16"/>
  <c r="S48" i="16"/>
  <c r="AG31" i="16"/>
  <c r="AH31" i="16" s="1"/>
  <c r="V32" i="16"/>
  <c r="AB32" i="16" s="1"/>
  <c r="K34" i="16"/>
  <c r="AA33" i="16"/>
  <c r="U39" i="16"/>
  <c r="E40" i="16"/>
  <c r="D46" i="16"/>
  <c r="T45" i="16"/>
  <c r="C50" i="16" l="1"/>
  <c r="S49" i="16"/>
  <c r="B48" i="16"/>
  <c r="R47" i="16"/>
  <c r="Z47" i="16" s="1"/>
  <c r="V33" i="16"/>
  <c r="AB33" i="16" s="1"/>
  <c r="AG32" i="16"/>
  <c r="AH32" i="16" s="1"/>
  <c r="K35" i="16"/>
  <c r="AA34" i="16"/>
  <c r="U40" i="16"/>
  <c r="E41" i="16"/>
  <c r="T46" i="16"/>
  <c r="D47" i="16"/>
  <c r="B49" i="16" l="1"/>
  <c r="R48" i="16"/>
  <c r="Z48" i="16" s="1"/>
  <c r="C51" i="16"/>
  <c r="S50" i="16"/>
  <c r="V34" i="16"/>
  <c r="AG33" i="16"/>
  <c r="AH33" i="16" s="1"/>
  <c r="AA35" i="16"/>
  <c r="U41" i="16"/>
  <c r="E42" i="16"/>
  <c r="T47" i="16"/>
  <c r="D48" i="16"/>
  <c r="C52" i="16" l="1"/>
  <c r="S51" i="16"/>
  <c r="B50" i="16"/>
  <c r="R49" i="16"/>
  <c r="Z49" i="16" s="1"/>
  <c r="V35" i="16"/>
  <c r="AB35" i="16" s="1"/>
  <c r="AB34" i="16"/>
  <c r="AG34" i="16" s="1"/>
  <c r="AH34" i="16" s="1"/>
  <c r="K37" i="16"/>
  <c r="AA36" i="16"/>
  <c r="E43" i="16"/>
  <c r="U42" i="16"/>
  <c r="T48" i="16"/>
  <c r="D49" i="16"/>
  <c r="B51" i="16" l="1"/>
  <c r="R50" i="16"/>
  <c r="Z50" i="16" s="1"/>
  <c r="C53" i="16"/>
  <c r="C54" i="16" s="1"/>
  <c r="S54" i="16" s="1"/>
  <c r="S52" i="16"/>
  <c r="AG35" i="16"/>
  <c r="AH35" i="16" s="1"/>
  <c r="V36" i="16"/>
  <c r="AB36" i="16" s="1"/>
  <c r="AG36" i="16" s="1"/>
  <c r="K38" i="16"/>
  <c r="AA37" i="16"/>
  <c r="V37" i="16" s="1"/>
  <c r="AB37" i="16" s="1"/>
  <c r="E44" i="16"/>
  <c r="U43" i="16"/>
  <c r="T49" i="16"/>
  <c r="D50" i="16"/>
  <c r="C55" i="16" l="1"/>
  <c r="S53" i="16"/>
  <c r="B52" i="16"/>
  <c r="R51" i="16"/>
  <c r="Z51" i="16" s="1"/>
  <c r="AH36" i="16"/>
  <c r="AG37" i="16"/>
  <c r="AH37" i="16" s="1"/>
  <c r="K39" i="16"/>
  <c r="AA38" i="16"/>
  <c r="E45" i="16"/>
  <c r="U44" i="16"/>
  <c r="D51" i="16"/>
  <c r="T50" i="16"/>
  <c r="B53" i="16" l="1"/>
  <c r="B54" i="16" s="1"/>
  <c r="R54" i="16" s="1"/>
  <c r="Z54" i="16" s="1"/>
  <c r="R52" i="16"/>
  <c r="Z52" i="16" s="1"/>
  <c r="C56" i="16"/>
  <c r="S55" i="16"/>
  <c r="V38" i="16"/>
  <c r="AB38" i="16" s="1"/>
  <c r="AA39" i="16"/>
  <c r="V39" i="16" s="1"/>
  <c r="AB39" i="16" s="1"/>
  <c r="K40" i="16"/>
  <c r="U45" i="16"/>
  <c r="E46" i="16"/>
  <c r="D52" i="16"/>
  <c r="T51" i="16"/>
  <c r="S56" i="16" l="1"/>
  <c r="C57" i="16"/>
  <c r="B55" i="16"/>
  <c r="B56" i="16" s="1"/>
  <c r="B57" i="16" s="1"/>
  <c r="B58" i="16" s="1"/>
  <c r="B59" i="16" s="1"/>
  <c r="R53" i="16"/>
  <c r="AG38" i="16"/>
  <c r="AH38" i="16" s="1"/>
  <c r="AG39" i="16"/>
  <c r="K41" i="16"/>
  <c r="AA40" i="16"/>
  <c r="V40" i="16" s="1"/>
  <c r="AB40" i="16" s="1"/>
  <c r="E47" i="16"/>
  <c r="U46" i="16"/>
  <c r="D53" i="16"/>
  <c r="D54" i="16" s="1"/>
  <c r="T54" i="16" s="1"/>
  <c r="T52" i="16"/>
  <c r="C58" i="16" l="1"/>
  <c r="S57" i="16"/>
  <c r="AH39" i="16"/>
  <c r="R55" i="16"/>
  <c r="Z53" i="16"/>
  <c r="AG40" i="16"/>
  <c r="AH40" i="16" s="1"/>
  <c r="AA41" i="16"/>
  <c r="U47" i="16"/>
  <c r="E48" i="16"/>
  <c r="D55" i="16"/>
  <c r="T53" i="16"/>
  <c r="C59" i="16" l="1"/>
  <c r="S59" i="16" s="1"/>
  <c r="S58" i="16"/>
  <c r="Z55" i="16"/>
  <c r="R56" i="16"/>
  <c r="V41" i="16"/>
  <c r="AB41" i="16" s="1"/>
  <c r="T55" i="16"/>
  <c r="K43" i="16"/>
  <c r="AA42" i="16"/>
  <c r="U48" i="16"/>
  <c r="E49" i="16"/>
  <c r="Z56" i="16" l="1"/>
  <c r="R57" i="16"/>
  <c r="AG41" i="16"/>
  <c r="AH41" i="16" s="1"/>
  <c r="V42" i="16"/>
  <c r="K44" i="16"/>
  <c r="AA43" i="16"/>
  <c r="U49" i="16"/>
  <c r="E50" i="16"/>
  <c r="R58" i="16" l="1"/>
  <c r="Z57" i="16"/>
  <c r="V43" i="16"/>
  <c r="AB43" i="16" s="1"/>
  <c r="AB42" i="16"/>
  <c r="AG42" i="16" s="1"/>
  <c r="AH42" i="16" s="1"/>
  <c r="K45" i="16"/>
  <c r="AA44" i="16"/>
  <c r="V44" i="16" s="1"/>
  <c r="AB44" i="16" s="1"/>
  <c r="E51" i="16"/>
  <c r="U50" i="16"/>
  <c r="R59" i="16" l="1"/>
  <c r="Z58" i="16"/>
  <c r="AG43" i="16"/>
  <c r="AH43" i="16" s="1"/>
  <c r="AG44" i="16"/>
  <c r="AH44" i="16" s="1"/>
  <c r="AA45" i="16"/>
  <c r="V45" i="16" s="1"/>
  <c r="AB45" i="16" s="1"/>
  <c r="E52" i="16"/>
  <c r="U51" i="16"/>
  <c r="Z59" i="16" l="1"/>
  <c r="AG45" i="16"/>
  <c r="AH45" i="16" s="1"/>
  <c r="AA46" i="16"/>
  <c r="V46" i="16" s="1"/>
  <c r="AB46" i="16" s="1"/>
  <c r="K47" i="16"/>
  <c r="E53" i="16"/>
  <c r="E54" i="16" s="1"/>
  <c r="U54" i="16" s="1"/>
  <c r="U52" i="16"/>
  <c r="V54" i="16" l="1"/>
  <c r="AB54" i="16"/>
  <c r="AG54" i="16" s="1"/>
  <c r="AG46" i="16"/>
  <c r="AH46" i="16" s="1"/>
  <c r="K48" i="16"/>
  <c r="AA47" i="16"/>
  <c r="V47" i="16" s="1"/>
  <c r="AB47" i="16" s="1"/>
  <c r="E55" i="16"/>
  <c r="U53" i="16"/>
  <c r="AG47" i="16" l="1"/>
  <c r="AH47" i="16" s="1"/>
  <c r="K49" i="16"/>
  <c r="AA48" i="16"/>
  <c r="E56" i="16"/>
  <c r="U55" i="16"/>
  <c r="U56" i="16" l="1"/>
  <c r="E57" i="16"/>
  <c r="V48" i="16"/>
  <c r="AB48" i="16" s="1"/>
  <c r="K50" i="16"/>
  <c r="AA49" i="16"/>
  <c r="V49" i="16" s="1"/>
  <c r="AB49" i="16" s="1"/>
  <c r="E58" i="16" l="1"/>
  <c r="U57" i="16"/>
  <c r="AG48" i="16"/>
  <c r="AH48" i="16" s="1"/>
  <c r="AG49" i="16"/>
  <c r="AH49" i="16" s="1"/>
  <c r="K51" i="16"/>
  <c r="AA50" i="16"/>
  <c r="E59" i="16" l="1"/>
  <c r="U59" i="16" s="1"/>
  <c r="U58" i="16"/>
  <c r="V50" i="16"/>
  <c r="K52" i="16"/>
  <c r="AA51" i="16"/>
  <c r="AB50" i="16" l="1"/>
  <c r="AG50" i="16" s="1"/>
  <c r="AH50" i="16" s="1"/>
  <c r="V51" i="16"/>
  <c r="AA52" i="16"/>
  <c r="V52" i="16" l="1"/>
  <c r="AB52" i="16" s="1"/>
  <c r="AB51" i="16"/>
  <c r="AG51" i="16" s="1"/>
  <c r="AH51" i="16" s="1"/>
  <c r="K55" i="16"/>
  <c r="AA53" i="16"/>
  <c r="AG52" i="16" l="1"/>
  <c r="AH52" i="16" s="1"/>
  <c r="V53" i="16"/>
  <c r="AB53" i="16" s="1"/>
  <c r="AG53" i="16" s="1"/>
  <c r="K56" i="16"/>
  <c r="AA55" i="16"/>
  <c r="AA56" i="16" l="1"/>
  <c r="V56" i="16" s="1"/>
  <c r="AB56" i="16" s="1"/>
  <c r="K57" i="16"/>
  <c r="AH53" i="16"/>
  <c r="AH54" i="16"/>
  <c r="V55" i="16"/>
  <c r="AB55" i="16" s="1"/>
  <c r="K58" i="16" l="1"/>
  <c r="AA57" i="16"/>
  <c r="AG56" i="16"/>
  <c r="AG55" i="16"/>
  <c r="AH55" i="16" s="1"/>
  <c r="AA59" i="16" l="1"/>
  <c r="AA58" i="16"/>
  <c r="V57" i="16"/>
  <c r="AH56" i="16"/>
  <c r="V58" i="16" l="1"/>
  <c r="AB58" i="16" s="1"/>
  <c r="AG58" i="16" s="1"/>
  <c r="V59" i="16"/>
  <c r="AB59" i="16" s="1"/>
  <c r="AB57" i="16"/>
  <c r="AG57" i="16" s="1"/>
  <c r="AG59" i="16" l="1"/>
  <c r="AH57" i="16"/>
  <c r="AH58" i="16"/>
  <c r="AH59" i="16" l="1"/>
  <c r="AH60" i="16"/>
</calcChain>
</file>

<file path=xl/sharedStrings.xml><?xml version="1.0" encoding="utf-8"?>
<sst xmlns="http://schemas.openxmlformats.org/spreadsheetml/2006/main" count="846" uniqueCount="321">
  <si>
    <t>DSMCA</t>
  </si>
  <si>
    <t>Rate</t>
  </si>
  <si>
    <t>Effective date</t>
  </si>
  <si>
    <t>ECA</t>
  </si>
  <si>
    <t>PCCA</t>
  </si>
  <si>
    <t>09AL-837E C10-1119</t>
  </si>
  <si>
    <t>Energy Only</t>
  </si>
  <si>
    <t>(% of Bill)</t>
  </si>
  <si>
    <t>($/kWh)</t>
  </si>
  <si>
    <t>Small Com Serv</t>
  </si>
  <si>
    <t>LPS</t>
  </si>
  <si>
    <t>Energy and SC. $/kWh, LGS and LPS $/kW</t>
  </si>
  <si>
    <t>LGS</t>
  </si>
  <si>
    <t>RESA</t>
  </si>
  <si>
    <t>09AL-471E (OL)</t>
  </si>
  <si>
    <t>TCA</t>
  </si>
  <si>
    <t>EASBC</t>
  </si>
  <si>
    <t>Effective Date</t>
  </si>
  <si>
    <t>Monthly Charge</t>
  </si>
  <si>
    <t>21AL-0400E (OL)</t>
  </si>
  <si>
    <t>TEPR</t>
  </si>
  <si>
    <t>C21-0651</t>
  </si>
  <si>
    <t>$0.00022/kWh</t>
  </si>
  <si>
    <t>$0.00017/kWh</t>
  </si>
  <si>
    <t>$0.04612/kW</t>
  </si>
  <si>
    <t>$0.04934/kW</t>
  </si>
  <si>
    <t>Lighting</t>
  </si>
  <si>
    <t>$0.00021/kWh</t>
  </si>
  <si>
    <t>$0.00026/kWh</t>
  </si>
  <si>
    <t>RES</t>
  </si>
  <si>
    <t>SG</t>
  </si>
  <si>
    <t>Irrig</t>
  </si>
  <si>
    <t>EGCRR</t>
  </si>
  <si>
    <t>R22-0043</t>
  </si>
  <si>
    <t>CACJA</t>
  </si>
  <si>
    <t>$/kWh Energy Only</t>
  </si>
  <si>
    <t>$/kWh SGS</t>
  </si>
  <si>
    <t>$/kW LGS</t>
  </si>
  <si>
    <t>$/kW LPS</t>
  </si>
  <si>
    <t>C14-1504</t>
  </si>
  <si>
    <t>GRSA</t>
  </si>
  <si>
    <t>Res</t>
  </si>
  <si>
    <t xml:space="preserve">One time credit </t>
  </si>
  <si>
    <t>Percent increase</t>
  </si>
  <si>
    <t>on base rates</t>
  </si>
  <si>
    <t>16AL-0326E</t>
  </si>
  <si>
    <t>19AL-0171E</t>
  </si>
  <si>
    <t>R20-0924</t>
  </si>
  <si>
    <t>BHEAP</t>
  </si>
  <si>
    <t>LPS (/kWh)</t>
  </si>
  <si>
    <t>Monthly Charge (except LPS)</t>
  </si>
  <si>
    <t>14A-1214E, C10-023</t>
  </si>
  <si>
    <t>R13-0562</t>
  </si>
  <si>
    <t>TCJA</t>
  </si>
  <si>
    <t>R-1</t>
  </si>
  <si>
    <t>C18-0445</t>
  </si>
  <si>
    <t>Cust Charge</t>
  </si>
  <si>
    <t>first 500 kWh</t>
  </si>
  <si>
    <t>Above</t>
  </si>
  <si>
    <t>Med Exempt</t>
  </si>
  <si>
    <t>RS-2</t>
  </si>
  <si>
    <t>Energy</t>
  </si>
  <si>
    <t>RS-EV</t>
  </si>
  <si>
    <t>Sum On Peak</t>
  </si>
  <si>
    <t>Su Off Peak</t>
  </si>
  <si>
    <t>Non Sum On</t>
  </si>
  <si>
    <t>Non Sum Off</t>
  </si>
  <si>
    <t>SGS-N</t>
  </si>
  <si>
    <t>SGS-D</t>
  </si>
  <si>
    <t>SGS TOU</t>
  </si>
  <si>
    <t>Off</t>
  </si>
  <si>
    <t xml:space="preserve">On </t>
  </si>
  <si>
    <t>SGS EV</t>
  </si>
  <si>
    <t>LGS -Sec</t>
  </si>
  <si>
    <t>Cust</t>
  </si>
  <si>
    <t>Demand</t>
  </si>
  <si>
    <t>1st 200 kWh</t>
  </si>
  <si>
    <t>excess kWh</t>
  </si>
  <si>
    <t>LGS Sec TOU</t>
  </si>
  <si>
    <t>Winter kWh</t>
  </si>
  <si>
    <t>Sum On</t>
  </si>
  <si>
    <t>Sum Off</t>
  </si>
  <si>
    <t>LGS -Prim</t>
  </si>
  <si>
    <t>LGS Prim TOU</t>
  </si>
  <si>
    <t>LGS Sec EVTOD</t>
  </si>
  <si>
    <t>Sum Off Peak</t>
  </si>
  <si>
    <t>LPS Sec</t>
  </si>
  <si>
    <t>LPS Sec TOU</t>
  </si>
  <si>
    <t>LPS Prim</t>
  </si>
  <si>
    <t>LPS Prim TOU</t>
  </si>
  <si>
    <t>LPS Trans</t>
  </si>
  <si>
    <t>LPS Tran TOU</t>
  </si>
  <si>
    <t>Gen Supp Trans</t>
  </si>
  <si>
    <t>Demand On</t>
  </si>
  <si>
    <t>kW/day</t>
  </si>
  <si>
    <t>Demand Off</t>
  </si>
  <si>
    <t>Irrigation</t>
  </si>
  <si>
    <t>Priv Lighting</t>
  </si>
  <si>
    <t>HP Sodium 35' wood</t>
  </si>
  <si>
    <t>9500 Lumen</t>
  </si>
  <si>
    <t>27500 Lumen</t>
  </si>
  <si>
    <t>7000 Lumen</t>
  </si>
  <si>
    <t>20000 Lumen</t>
  </si>
  <si>
    <t>Traffic</t>
  </si>
  <si>
    <t>Metered</t>
  </si>
  <si>
    <t>Unmetered Flash</t>
  </si>
  <si>
    <t>MONTHLY RATE – UNMETERED FACILITIES TABLE</t>
  </si>
  <si>
    <t>INVESTMENT OPTION</t>
  </si>
  <si>
    <t>Frozen</t>
  </si>
  <si>
    <t>Style/Lamp</t>
  </si>
  <si>
    <t>Lumens</t>
  </si>
  <si>
    <t>Mo.</t>
  </si>
  <si>
    <t>kWh</t>
  </si>
  <si>
    <t>A</t>
  </si>
  <si>
    <t>Cust. 0%</t>
  </si>
  <si>
    <t>BHE 100%</t>
  </si>
  <si>
    <t>B</t>
  </si>
  <si>
    <t>Cust. 25%</t>
  </si>
  <si>
    <t>BHE 75%</t>
  </si>
  <si>
    <t>C</t>
  </si>
  <si>
    <t>Cust. 50%</t>
  </si>
  <si>
    <t>BHE 50%</t>
  </si>
  <si>
    <t>D</t>
  </si>
  <si>
    <t>Cust. 75%</t>
  </si>
  <si>
    <t>BHE 25%</t>
  </si>
  <si>
    <t>E</t>
  </si>
  <si>
    <t>Cust 100%</t>
  </si>
  <si>
    <t>BHE 0%</t>
  </si>
  <si>
    <t>Single Globe</t>
  </si>
  <si>
    <t>14’/18’–70W HPS</t>
  </si>
  <si>
    <t>----</t>
  </si>
  <si>
    <r>
      <t>1B</t>
    </r>
    <r>
      <rPr>
        <sz val="8"/>
        <color theme="1"/>
        <rFont val="Arial"/>
        <family val="2"/>
      </rPr>
      <t>14’/18’–100W HPS</t>
    </r>
  </si>
  <si>
    <r>
      <t>B</t>
    </r>
    <r>
      <rPr>
        <sz val="8"/>
        <color theme="1"/>
        <rFont val="Arial"/>
        <family val="2"/>
      </rPr>
      <t>40</t>
    </r>
  </si>
  <si>
    <r>
      <t>B</t>
    </r>
    <r>
      <rPr>
        <sz val="8"/>
        <color theme="1"/>
        <rFont val="Arial"/>
        <family val="2"/>
      </rPr>
      <t xml:space="preserve">$22.30 </t>
    </r>
  </si>
  <si>
    <r>
      <t>B</t>
    </r>
    <r>
      <rPr>
        <sz val="8"/>
        <color theme="1"/>
        <rFont val="Arial"/>
        <family val="2"/>
      </rPr>
      <t>----</t>
    </r>
  </si>
  <si>
    <r>
      <t>B</t>
    </r>
    <r>
      <rPr>
        <sz val="8"/>
        <color theme="1"/>
        <rFont val="Arial"/>
        <family val="2"/>
      </rPr>
      <t xml:space="preserve">$2.76 </t>
    </r>
  </si>
  <si>
    <t>14’/18’–150W HPS</t>
  </si>
  <si>
    <t>Multiple Globe (5)</t>
  </si>
  <si>
    <t>14’/18’–100W HPS</t>
  </si>
  <si>
    <t>Lantern</t>
  </si>
  <si>
    <t>18’–100W HPS</t>
  </si>
  <si>
    <t>18’–250W HPS</t>
  </si>
  <si>
    <t>Acorn</t>
  </si>
  <si>
    <t>14’–100W HPS</t>
  </si>
  <si>
    <t>18’–400W HPS</t>
  </si>
  <si>
    <t>Shoebox</t>
  </si>
  <si>
    <t>20’–100W HPS–Steel</t>
  </si>
  <si>
    <t>20’–250W HPS/MH–Steel</t>
  </si>
  <si>
    <t>27000/17000</t>
  </si>
  <si>
    <t>30’–400W HPS/MH–Steel</t>
  </si>
  <si>
    <t>45000/28800</t>
  </si>
  <si>
    <t>30’–400W HPS/MH–Steel (Dual Head)</t>
  </si>
  <si>
    <t>90000/57600</t>
  </si>
  <si>
    <t>Private Area Lights</t>
  </si>
  <si>
    <t>35’ wood–100W HPS</t>
  </si>
  <si>
    <t>35’ wood–250W HPS</t>
  </si>
  <si>
    <t>Flood Light Structure</t>
  </si>
  <si>
    <t>14’–150W HPS</t>
  </si>
  <si>
    <t>30’—1000W HPS</t>
  </si>
  <si>
    <t>St. Lights – Cobraheads</t>
  </si>
  <si>
    <t>100W – Steel HPS</t>
  </si>
  <si>
    <t>250W – Steel HPS</t>
  </si>
  <si>
    <t>400W – Steel HPS</t>
  </si>
  <si>
    <t>100W – Wood HPS</t>
  </si>
  <si>
    <t>250W – Wood HPS</t>
  </si>
  <si>
    <t>400W – Wood HPS</t>
  </si>
  <si>
    <t>Company Owned 175 W</t>
  </si>
  <si>
    <t>400W</t>
  </si>
  <si>
    <t>Cust Owned</t>
  </si>
  <si>
    <t>37000Lumen</t>
  </si>
  <si>
    <t>65 watt Induct</t>
  </si>
  <si>
    <t>65 Watt LED</t>
  </si>
  <si>
    <t>14 Watt LED</t>
  </si>
  <si>
    <t>215 Watt LED</t>
  </si>
  <si>
    <t>First 1000kWh</t>
  </si>
  <si>
    <t>Winter excess</t>
  </si>
  <si>
    <t>1B14’/18’–100W HPS</t>
  </si>
  <si>
    <t>B40</t>
  </si>
  <si>
    <t>See table below</t>
  </si>
  <si>
    <t>130 Watt Induct</t>
  </si>
  <si>
    <t>27700 Lumen</t>
  </si>
  <si>
    <t>50000 Lumen</t>
  </si>
  <si>
    <t>Current Base Rates</t>
  </si>
  <si>
    <t>Previous Base Rates</t>
  </si>
  <si>
    <t>C13-0794</t>
  </si>
  <si>
    <t>C18-0508</t>
  </si>
  <si>
    <t>Emerging Efficient</t>
  </si>
  <si>
    <t>13AL-0770E</t>
  </si>
  <si>
    <t>12AL-138E</t>
  </si>
  <si>
    <t>17AL-0543E</t>
  </si>
  <si>
    <t>21AL-0032E</t>
  </si>
  <si>
    <t>15AL-0302E</t>
  </si>
  <si>
    <t>15AL-0866E</t>
  </si>
  <si>
    <t>16AL-0320E</t>
  </si>
  <si>
    <t>16AL-0826E</t>
  </si>
  <si>
    <t>17AL-0355E</t>
  </si>
  <si>
    <t>17AL-0806</t>
  </si>
  <si>
    <t xml:space="preserve">Proceeding </t>
  </si>
  <si>
    <t>11AL-928E</t>
  </si>
  <si>
    <t>12AL-1298E</t>
  </si>
  <si>
    <t>13AL-1051E</t>
  </si>
  <si>
    <t>14AL-0298E</t>
  </si>
  <si>
    <t>15AL-0214E</t>
  </si>
  <si>
    <t>14AL-0989E</t>
  </si>
  <si>
    <t>16AL-0235E</t>
  </si>
  <si>
    <t>15AL-1009E</t>
  </si>
  <si>
    <t>17AL-0203E</t>
  </si>
  <si>
    <t>17AL-0645E</t>
  </si>
  <si>
    <t>18AL-0200E</t>
  </si>
  <si>
    <t>18AL-0684E</t>
  </si>
  <si>
    <t>19AL-0172E</t>
  </si>
  <si>
    <t>19AL-0521E</t>
  </si>
  <si>
    <t>20AL-0135E</t>
  </si>
  <si>
    <t>20AL-0399E</t>
  </si>
  <si>
    <t>21AL-0147E</t>
  </si>
  <si>
    <t>21AL-0463E</t>
  </si>
  <si>
    <t>22AL-0418E</t>
  </si>
  <si>
    <t>23AL-0140E</t>
  </si>
  <si>
    <t>22AL-0149E</t>
  </si>
  <si>
    <t>23AL-0240E</t>
  </si>
  <si>
    <t>13AL-0278E</t>
  </si>
  <si>
    <t>13AL-0861E</t>
  </si>
  <si>
    <t>13AL-0968E</t>
  </si>
  <si>
    <t>13AL-1288E</t>
  </si>
  <si>
    <t xml:space="preserve">14AL-0200E </t>
  </si>
  <si>
    <t xml:space="preserve">14AL-0577E </t>
  </si>
  <si>
    <t>14AL-0902E</t>
  </si>
  <si>
    <t>14AL-1138E</t>
  </si>
  <si>
    <t>15AL-0126E</t>
  </si>
  <si>
    <t>15AL-0415E</t>
  </si>
  <si>
    <t>15AL-0721E</t>
  </si>
  <si>
    <t>15AL-0936E</t>
  </si>
  <si>
    <t>16AL-0129E</t>
  </si>
  <si>
    <t>16AL-0408E</t>
  </si>
  <si>
    <t>16AL-0664E</t>
  </si>
  <si>
    <t>16AL-0919E</t>
  </si>
  <si>
    <t>17AL-0130E</t>
  </si>
  <si>
    <t>17AL-0354E</t>
  </si>
  <si>
    <t>17AL-0804E</t>
  </si>
  <si>
    <t>18AL-0358E</t>
  </si>
  <si>
    <t>18AL-0604E</t>
  </si>
  <si>
    <t>18AL-0131E</t>
  </si>
  <si>
    <t>17AL-0590E</t>
  </si>
  <si>
    <t>18AL-0840E</t>
  </si>
  <si>
    <t>19AL-0116E</t>
  </si>
  <si>
    <t>19AL-0310E</t>
  </si>
  <si>
    <t>19AL-0473E</t>
  </si>
  <si>
    <t>19AL-0673E</t>
  </si>
  <si>
    <t>20AL-0073E</t>
  </si>
  <si>
    <t>20AL-0229E</t>
  </si>
  <si>
    <t>20AL-0362E</t>
  </si>
  <si>
    <t>20AL-0526E</t>
  </si>
  <si>
    <t>21AL-0092E</t>
  </si>
  <si>
    <t>21AL-0406E</t>
  </si>
  <si>
    <t>21AL-0225E</t>
  </si>
  <si>
    <t>21AL-0584E</t>
  </si>
  <si>
    <t>22AL-0095E</t>
  </si>
  <si>
    <t>22AL-0134E</t>
  </si>
  <si>
    <t>22AL0380E</t>
  </si>
  <si>
    <t>22AL-0533E</t>
  </si>
  <si>
    <t>23AL-0097E</t>
  </si>
  <si>
    <t>23AL-0281E</t>
  </si>
  <si>
    <t>14AL-1210E</t>
  </si>
  <si>
    <t>15AL-0894E</t>
  </si>
  <si>
    <t>16AL-0991E</t>
  </si>
  <si>
    <t>17AL-0769E</t>
  </si>
  <si>
    <t>18AL-0798E</t>
  </si>
  <si>
    <t>19AL-0638E</t>
  </si>
  <si>
    <t>20AL-0512E</t>
  </si>
  <si>
    <t>21AL-0543E</t>
  </si>
  <si>
    <t>22AL-0505E</t>
  </si>
  <si>
    <t>18AL-0764E</t>
  </si>
  <si>
    <t>19AL-0615E</t>
  </si>
  <si>
    <t>20AL-0472E</t>
  </si>
  <si>
    <t>21AL-0516E</t>
  </si>
  <si>
    <t>17AL-0727E</t>
  </si>
  <si>
    <t>16AL-0990E</t>
  </si>
  <si>
    <t>15AL-0861E</t>
  </si>
  <si>
    <t>14AL-1214E</t>
  </si>
  <si>
    <t xml:space="preserve">11AL-920E </t>
  </si>
  <si>
    <t>20AL-0195E</t>
  </si>
  <si>
    <t>18AL-0528E</t>
  </si>
  <si>
    <t>EGRR</t>
  </si>
  <si>
    <t xml:space="preserve">Customer </t>
  </si>
  <si>
    <t>1st Tier Energy</t>
  </si>
  <si>
    <t>2nd Tier Energy</t>
  </si>
  <si>
    <t>Rates by Component</t>
  </si>
  <si>
    <t>Date</t>
  </si>
  <si>
    <t>R09-0542</t>
  </si>
  <si>
    <t>C12-0693</t>
  </si>
  <si>
    <t>Total</t>
  </si>
  <si>
    <t>Charges for Average Res Cust (@600 kWh/Mo)</t>
  </si>
  <si>
    <t>% Delta</t>
  </si>
  <si>
    <t>23AL-0450E</t>
  </si>
  <si>
    <t>Annual Inflation</t>
  </si>
  <si>
    <t>23AL-0442E</t>
  </si>
  <si>
    <t>1/1/2024  23AL-0562E</t>
  </si>
  <si>
    <t>23AL-0505E</t>
  </si>
  <si>
    <t>23AL-0542E</t>
  </si>
  <si>
    <t>Effecitive 6/1/24</t>
  </si>
  <si>
    <t>0.00020/kWh</t>
  </si>
  <si>
    <t>0.00016/kWh</t>
  </si>
  <si>
    <t>0.04339/kW</t>
  </si>
  <si>
    <t>0.04642/kW</t>
  </si>
  <si>
    <t>0.00019/kWh</t>
  </si>
  <si>
    <t>0.00024/kWh</t>
  </si>
  <si>
    <t>23A-0581E</t>
  </si>
  <si>
    <t>24AL-0099E</t>
  </si>
  <si>
    <t>24AL-0155E</t>
  </si>
  <si>
    <t>24AL-0255E</t>
  </si>
  <si>
    <t>24AL-0105E</t>
  </si>
  <si>
    <t>Charges for Average Sm Comm Cust (@2300 kWh/Mo)</t>
  </si>
  <si>
    <t>24AL-0373E</t>
  </si>
  <si>
    <t>24AL-0419E</t>
  </si>
  <si>
    <t>1/1/2025 24AL-0495E</t>
  </si>
  <si>
    <t>24AL-0481E</t>
  </si>
  <si>
    <t>22A-0230E</t>
  </si>
  <si>
    <t>Proceeding</t>
  </si>
  <si>
    <t>CEPR</t>
  </si>
  <si>
    <t>24AL-0521E</t>
  </si>
  <si>
    <t>25AL-0088E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</si>
</sst>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"/>
    <numFmt numFmtId="165" formatCode="0.00000"/>
    <numFmt numFmtId="166" formatCode="&quot;$&quot;#,##0.00000_);[Red]\(&quot;$&quot;#,##0.00000\)"/>
    <numFmt numFmtId="167" formatCode="0.0000%"/>
    <numFmt numFmtId="168" formatCode="_(&quot;$&quot;* #,##0.0000_);_(&quot;$&quot;* \(#,##0.0000\);_(&quot;$&quot;* &quot;-&quot;??_);_(@_)"/>
    <numFmt numFmtId="169" formatCode="_(&quot;$&quot;* #,##0.00000_);_(&quot;$&quot;* \(#,##0.00000\);_(&quot;$&quot;* &quot;-&quot;??_);_(@_)"/>
    <numFmt numFmtId="170" formatCode="_(&quot;$&quot;* #,##0.000000_);_(&quot;$&quot;* \(#,##0.000000\);_(&quot;$&quot;* &quot;-&quot;??_);_(@_)"/>
    <numFmt numFmtId="175" formatCode="_(&quot;$&quot;* #,##0.00000000_);_(&quot;$&quot;* \(#,##0.000000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u/>
      <sz val="8"/>
      <color theme="1"/>
      <name val="Arial"/>
      <family val="2"/>
    </font>
    <font>
      <b/>
      <sz val="11"/>
      <color theme="1"/>
      <name val="Arial"/>
      <family val="2"/>
    </font>
    <font>
      <sz val="1"/>
      <color theme="1"/>
      <name val="ZWAdobeF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4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5">
    <xf numFmtId="0" fontId="0" fillId="0" borderId="0" xfId="0"/>
    <xf numFmtId="14" fontId="0" fillId="0" borderId="0" xfId="0" applyNumberFormat="1"/>
    <xf numFmtId="0" fontId="0" fillId="0" borderId="4" xfId="0" applyBorder="1"/>
    <xf numFmtId="0" fontId="0" fillId="0" borderId="5" xfId="0" applyBorder="1"/>
    <xf numFmtId="0" fontId="1" fillId="2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4" fontId="0" fillId="2" borderId="5" xfId="0" applyNumberFormat="1" applyFill="1" applyBorder="1"/>
    <xf numFmtId="14" fontId="0" fillId="2" borderId="8" xfId="0" applyNumberFormat="1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0" xfId="0" applyFill="1"/>
    <xf numFmtId="14" fontId="0" fillId="2" borderId="0" xfId="0" applyNumberFormat="1" applyFill="1"/>
    <xf numFmtId="0" fontId="0" fillId="2" borderId="7" xfId="0" applyFill="1" applyBorder="1"/>
    <xf numFmtId="0" fontId="0" fillId="2" borderId="8" xfId="0" applyFill="1" applyBorder="1"/>
    <xf numFmtId="165" fontId="0" fillId="2" borderId="4" xfId="0" applyNumberFormat="1" applyFill="1" applyBorder="1"/>
    <xf numFmtId="14" fontId="0" fillId="2" borderId="4" xfId="0" applyNumberFormat="1" applyFill="1" applyBorder="1"/>
    <xf numFmtId="8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vertical="center"/>
    </xf>
    <xf numFmtId="2" fontId="0" fillId="2" borderId="4" xfId="0" applyNumberFormat="1" applyFill="1" applyBorder="1"/>
    <xf numFmtId="8" fontId="2" fillId="2" borderId="6" xfId="0" applyNumberFormat="1" applyFont="1" applyFill="1" applyBorder="1" applyAlignment="1">
      <alignment horizontal="center" vertical="center"/>
    </xf>
    <xf numFmtId="165" fontId="0" fillId="2" borderId="6" xfId="0" applyNumberForma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8" fontId="5" fillId="0" borderId="13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9" fontId="0" fillId="0" borderId="0" xfId="0" applyNumberFormat="1"/>
    <xf numFmtId="0" fontId="0" fillId="2" borderId="1" xfId="0" applyFill="1" applyBorder="1"/>
    <xf numFmtId="14" fontId="0" fillId="2" borderId="3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4" fontId="0" fillId="0" borderId="8" xfId="0" applyNumberFormat="1" applyBorder="1"/>
    <xf numFmtId="0" fontId="1" fillId="0" borderId="0" xfId="0" applyFont="1"/>
    <xf numFmtId="14" fontId="0" fillId="0" borderId="7" xfId="0" applyNumberFormat="1" applyBorder="1"/>
    <xf numFmtId="10" fontId="0" fillId="0" borderId="0" xfId="0" applyNumberFormat="1"/>
    <xf numFmtId="166" fontId="0" fillId="0" borderId="0" xfId="0" applyNumberFormat="1"/>
    <xf numFmtId="44" fontId="0" fillId="0" borderId="0" xfId="0" applyNumberFormat="1"/>
    <xf numFmtId="44" fontId="0" fillId="0" borderId="0" xfId="1" applyFont="1" applyFill="1"/>
    <xf numFmtId="10" fontId="0" fillId="0" borderId="0" xfId="2" applyNumberFormat="1" applyFont="1"/>
    <xf numFmtId="0" fontId="11" fillId="0" borderId="0" xfId="0" applyFont="1"/>
    <xf numFmtId="0" fontId="11" fillId="3" borderId="22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0" fillId="0" borderId="8" xfId="0" applyBorder="1"/>
    <xf numFmtId="10" fontId="0" fillId="0" borderId="0" xfId="2" applyNumberFormat="1" applyFont="1" applyFill="1"/>
    <xf numFmtId="0" fontId="0" fillId="0" borderId="7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10" fontId="0" fillId="0" borderId="4" xfId="0" applyNumberFormat="1" applyBorder="1"/>
    <xf numFmtId="14" fontId="0" fillId="0" borderId="5" xfId="0" applyNumberFormat="1" applyBorder="1"/>
    <xf numFmtId="10" fontId="0" fillId="0" borderId="6" xfId="0" applyNumberFormat="1" applyBorder="1"/>
    <xf numFmtId="14" fontId="0" fillId="0" borderId="4" xfId="0" applyNumberFormat="1" applyBorder="1"/>
    <xf numFmtId="9" fontId="0" fillId="0" borderId="0" xfId="2" applyFont="1"/>
    <xf numFmtId="44" fontId="0" fillId="0" borderId="0" xfId="1" applyFont="1"/>
    <xf numFmtId="44" fontId="1" fillId="0" borderId="0" xfId="1" applyFont="1"/>
    <xf numFmtId="169" fontId="0" fillId="0" borderId="0" xfId="1" applyNumberFormat="1" applyFont="1"/>
    <xf numFmtId="169" fontId="1" fillId="0" borderId="0" xfId="1" applyNumberFormat="1" applyFont="1"/>
    <xf numFmtId="170" fontId="0" fillId="0" borderId="0" xfId="1" applyNumberFormat="1" applyFont="1"/>
    <xf numFmtId="170" fontId="1" fillId="0" borderId="0" xfId="1" applyNumberFormat="1" applyFont="1"/>
    <xf numFmtId="167" fontId="0" fillId="0" borderId="0" xfId="2" applyNumberFormat="1" applyFont="1"/>
    <xf numFmtId="167" fontId="12" fillId="0" borderId="0" xfId="0" applyNumberFormat="1" applyFont="1" applyAlignment="1">
      <alignment vertical="center"/>
    </xf>
    <xf numFmtId="169" fontId="0" fillId="2" borderId="0" xfId="1" applyNumberFormat="1" applyFont="1" applyFill="1"/>
    <xf numFmtId="167" fontId="10" fillId="0" borderId="0" xfId="2" applyNumberFormat="1" applyFont="1"/>
    <xf numFmtId="167" fontId="12" fillId="0" borderId="0" xfId="2" applyNumberFormat="1" applyFont="1" applyAlignment="1">
      <alignment vertical="center"/>
    </xf>
    <xf numFmtId="168" fontId="0" fillId="0" borderId="0" xfId="0" applyNumberFormat="1"/>
    <xf numFmtId="168" fontId="1" fillId="0" borderId="0" xfId="0" applyNumberFormat="1" applyFont="1"/>
    <xf numFmtId="168" fontId="0" fillId="0" borderId="0" xfId="1" applyNumberFormat="1" applyFont="1" applyFill="1"/>
    <xf numFmtId="0" fontId="0" fillId="0" borderId="6" xfId="0" applyBorder="1"/>
    <xf numFmtId="9" fontId="0" fillId="2" borderId="4" xfId="0" applyNumberFormat="1" applyFill="1" applyBorder="1"/>
    <xf numFmtId="14" fontId="0" fillId="2" borderId="7" xfId="0" applyNumberFormat="1" applyFill="1" applyBorder="1"/>
    <xf numFmtId="10" fontId="0" fillId="2" borderId="6" xfId="0" applyNumberFormat="1" applyFill="1" applyBorder="1"/>
    <xf numFmtId="10" fontId="1" fillId="0" borderId="0" xfId="0" applyNumberFormat="1" applyFont="1"/>
    <xf numFmtId="10" fontId="1" fillId="0" borderId="0" xfId="2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 wrapText="1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44" fontId="0" fillId="0" borderId="0" xfId="1" applyNumberFormat="1" applyFont="1" applyFill="1"/>
    <xf numFmtId="175" fontId="0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 Year Bill History for Average Residential Customer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85550693510503E-2"/>
          <c:y val="0.10909494218366386"/>
          <c:w val="0.93792107104672906"/>
          <c:h val="0.70268121643261727"/>
        </c:manualLayout>
      </c:layout>
      <c:areaChart>
        <c:grouping val="stacked"/>
        <c:varyColors val="0"/>
        <c:ser>
          <c:idx val="0"/>
          <c:order val="0"/>
          <c:tx>
            <c:strRef>
              <c:f>'Res 10 yr'!$S$2</c:f>
              <c:strCache>
                <c:ptCount val="1"/>
                <c:pt idx="0">
                  <c:v>Customer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yr'!$S$4:$S$61</c:f>
              <c:numCache>
                <c:formatCode>_("$"* #,##0.00_);_("$"* \(#,##0.00\);_("$"* "-"??_);_(@_)</c:formatCode>
                <c:ptCount val="58"/>
                <c:pt idx="0">
                  <c:v>16.5</c:v>
                </c:pt>
                <c:pt idx="1">
                  <c:v>16.5</c:v>
                </c:pt>
                <c:pt idx="2">
                  <c:v>16.5</c:v>
                </c:pt>
                <c:pt idx="3">
                  <c:v>16.5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16.5</c:v>
                </c:pt>
                <c:pt idx="8">
                  <c:v>16.5</c:v>
                </c:pt>
                <c:pt idx="9">
                  <c:v>16.5</c:v>
                </c:pt>
                <c:pt idx="10">
                  <c:v>16.5</c:v>
                </c:pt>
                <c:pt idx="11">
                  <c:v>16.5</c:v>
                </c:pt>
                <c:pt idx="12">
                  <c:v>16.5</c:v>
                </c:pt>
                <c:pt idx="13">
                  <c:v>16.5</c:v>
                </c:pt>
                <c:pt idx="14">
                  <c:v>16.5</c:v>
                </c:pt>
                <c:pt idx="15">
                  <c:v>16.5</c:v>
                </c:pt>
                <c:pt idx="16">
                  <c:v>16.5</c:v>
                </c:pt>
                <c:pt idx="17">
                  <c:v>16.5</c:v>
                </c:pt>
                <c:pt idx="18">
                  <c:v>16.5</c:v>
                </c:pt>
                <c:pt idx="19">
                  <c:v>16.5</c:v>
                </c:pt>
                <c:pt idx="20">
                  <c:v>8.77</c:v>
                </c:pt>
                <c:pt idx="21">
                  <c:v>8.77</c:v>
                </c:pt>
                <c:pt idx="22">
                  <c:v>8.77</c:v>
                </c:pt>
                <c:pt idx="23">
                  <c:v>8.77</c:v>
                </c:pt>
                <c:pt idx="24">
                  <c:v>8.77</c:v>
                </c:pt>
                <c:pt idx="25">
                  <c:v>8.77</c:v>
                </c:pt>
                <c:pt idx="26">
                  <c:v>8.77</c:v>
                </c:pt>
                <c:pt idx="27">
                  <c:v>8.77</c:v>
                </c:pt>
                <c:pt idx="28">
                  <c:v>8.77</c:v>
                </c:pt>
                <c:pt idx="29">
                  <c:v>8.77</c:v>
                </c:pt>
                <c:pt idx="30">
                  <c:v>8.77</c:v>
                </c:pt>
                <c:pt idx="31">
                  <c:v>8.77</c:v>
                </c:pt>
                <c:pt idx="32">
                  <c:v>8.77</c:v>
                </c:pt>
                <c:pt idx="33">
                  <c:v>8.77</c:v>
                </c:pt>
                <c:pt idx="34">
                  <c:v>8.77</c:v>
                </c:pt>
                <c:pt idx="35">
                  <c:v>8.77</c:v>
                </c:pt>
                <c:pt idx="36">
                  <c:v>8.77</c:v>
                </c:pt>
                <c:pt idx="37">
                  <c:v>8.77</c:v>
                </c:pt>
                <c:pt idx="38">
                  <c:v>8.77</c:v>
                </c:pt>
                <c:pt idx="39">
                  <c:v>8.77</c:v>
                </c:pt>
                <c:pt idx="40">
                  <c:v>8.77</c:v>
                </c:pt>
                <c:pt idx="41">
                  <c:v>8.77</c:v>
                </c:pt>
                <c:pt idx="42">
                  <c:v>8.77</c:v>
                </c:pt>
                <c:pt idx="43">
                  <c:v>8.77</c:v>
                </c:pt>
                <c:pt idx="44">
                  <c:v>8.77</c:v>
                </c:pt>
                <c:pt idx="45">
                  <c:v>8.77</c:v>
                </c:pt>
                <c:pt idx="46">
                  <c:v>8.77</c:v>
                </c:pt>
                <c:pt idx="47">
                  <c:v>8.77</c:v>
                </c:pt>
                <c:pt idx="48">
                  <c:v>8.77</c:v>
                </c:pt>
                <c:pt idx="49">
                  <c:v>8.77</c:v>
                </c:pt>
                <c:pt idx="50">
                  <c:v>8.77</c:v>
                </c:pt>
                <c:pt idx="51">
                  <c:v>8.77</c:v>
                </c:pt>
                <c:pt idx="52">
                  <c:v>8.77</c:v>
                </c:pt>
                <c:pt idx="53">
                  <c:v>8.77</c:v>
                </c:pt>
                <c:pt idx="54">
                  <c:v>8.77</c:v>
                </c:pt>
                <c:pt idx="55">
                  <c:v>8.77</c:v>
                </c:pt>
                <c:pt idx="56">
                  <c:v>8.77</c:v>
                </c:pt>
                <c:pt idx="57">
                  <c:v>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DA9-B8BF-3A00146924F5}"/>
            </c:ext>
          </c:extLst>
        </c:ser>
        <c:ser>
          <c:idx val="1"/>
          <c:order val="1"/>
          <c:tx>
            <c:strRef>
              <c:f>'Res 10 yr'!$T$2</c:f>
              <c:strCache>
                <c:ptCount val="1"/>
                <c:pt idx="0">
                  <c:v>1st Tier Energy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yr'!$T$4:$T$61</c:f>
              <c:numCache>
                <c:formatCode>_("$"* #,##0.00_);_("$"* \(#,##0.00\);_("$"* "-"??_);_(@_)</c:formatCode>
                <c:ptCount val="58"/>
                <c:pt idx="0">
                  <c:v>51.9</c:v>
                </c:pt>
                <c:pt idx="1">
                  <c:v>51.9</c:v>
                </c:pt>
                <c:pt idx="2">
                  <c:v>51.9</c:v>
                </c:pt>
                <c:pt idx="3">
                  <c:v>51.9</c:v>
                </c:pt>
                <c:pt idx="4">
                  <c:v>51.9</c:v>
                </c:pt>
                <c:pt idx="5">
                  <c:v>51.9</c:v>
                </c:pt>
                <c:pt idx="6">
                  <c:v>51.9</c:v>
                </c:pt>
                <c:pt idx="7">
                  <c:v>51.9</c:v>
                </c:pt>
                <c:pt idx="8">
                  <c:v>51.9</c:v>
                </c:pt>
                <c:pt idx="9">
                  <c:v>51.9</c:v>
                </c:pt>
                <c:pt idx="10">
                  <c:v>51.9</c:v>
                </c:pt>
                <c:pt idx="11">
                  <c:v>51.9</c:v>
                </c:pt>
                <c:pt idx="12">
                  <c:v>51.9</c:v>
                </c:pt>
                <c:pt idx="13">
                  <c:v>51.9</c:v>
                </c:pt>
                <c:pt idx="14">
                  <c:v>51.9</c:v>
                </c:pt>
                <c:pt idx="15">
                  <c:v>51.9</c:v>
                </c:pt>
                <c:pt idx="16">
                  <c:v>51.9</c:v>
                </c:pt>
                <c:pt idx="17">
                  <c:v>51.9</c:v>
                </c:pt>
                <c:pt idx="18">
                  <c:v>51.9</c:v>
                </c:pt>
                <c:pt idx="19">
                  <c:v>51.9</c:v>
                </c:pt>
                <c:pt idx="20">
                  <c:v>49.994999999999997</c:v>
                </c:pt>
                <c:pt idx="21">
                  <c:v>49.994999999999997</c:v>
                </c:pt>
                <c:pt idx="22">
                  <c:v>49.994999999999997</c:v>
                </c:pt>
                <c:pt idx="23">
                  <c:v>49.994999999999997</c:v>
                </c:pt>
                <c:pt idx="24">
                  <c:v>49.994999999999997</c:v>
                </c:pt>
                <c:pt idx="25">
                  <c:v>49.994999999999997</c:v>
                </c:pt>
                <c:pt idx="26">
                  <c:v>49.994999999999997</c:v>
                </c:pt>
                <c:pt idx="27">
                  <c:v>49.994999999999997</c:v>
                </c:pt>
                <c:pt idx="28">
                  <c:v>49.994999999999997</c:v>
                </c:pt>
                <c:pt idx="29">
                  <c:v>49.994999999999997</c:v>
                </c:pt>
                <c:pt idx="30">
                  <c:v>49.994999999999997</c:v>
                </c:pt>
                <c:pt idx="31">
                  <c:v>49.994999999999997</c:v>
                </c:pt>
                <c:pt idx="32">
                  <c:v>49.994999999999997</c:v>
                </c:pt>
                <c:pt idx="33">
                  <c:v>49.994999999999997</c:v>
                </c:pt>
                <c:pt idx="34">
                  <c:v>49.994999999999997</c:v>
                </c:pt>
                <c:pt idx="35">
                  <c:v>49.994999999999997</c:v>
                </c:pt>
                <c:pt idx="36">
                  <c:v>49.994999999999997</c:v>
                </c:pt>
                <c:pt idx="37">
                  <c:v>49.994999999999997</c:v>
                </c:pt>
                <c:pt idx="38">
                  <c:v>49.994999999999997</c:v>
                </c:pt>
                <c:pt idx="39">
                  <c:v>49.994999999999997</c:v>
                </c:pt>
                <c:pt idx="40">
                  <c:v>49.994999999999997</c:v>
                </c:pt>
                <c:pt idx="41">
                  <c:v>49.994999999999997</c:v>
                </c:pt>
                <c:pt idx="42">
                  <c:v>49.994999999999997</c:v>
                </c:pt>
                <c:pt idx="43">
                  <c:v>49.994999999999997</c:v>
                </c:pt>
                <c:pt idx="44">
                  <c:v>49.994999999999997</c:v>
                </c:pt>
                <c:pt idx="45">
                  <c:v>49.994999999999997</c:v>
                </c:pt>
                <c:pt idx="46">
                  <c:v>49.994999999999997</c:v>
                </c:pt>
                <c:pt idx="47">
                  <c:v>49.994999999999997</c:v>
                </c:pt>
                <c:pt idx="48">
                  <c:v>49.994999999999997</c:v>
                </c:pt>
                <c:pt idx="49">
                  <c:v>49.994999999999997</c:v>
                </c:pt>
                <c:pt idx="50">
                  <c:v>49.994999999999997</c:v>
                </c:pt>
                <c:pt idx="51">
                  <c:v>49.994999999999997</c:v>
                </c:pt>
                <c:pt idx="52">
                  <c:v>49.994999999999997</c:v>
                </c:pt>
                <c:pt idx="53">
                  <c:v>49.994999999999997</c:v>
                </c:pt>
                <c:pt idx="54">
                  <c:v>49.994999999999997</c:v>
                </c:pt>
                <c:pt idx="55">
                  <c:v>49.994999999999997</c:v>
                </c:pt>
                <c:pt idx="56">
                  <c:v>49.994999999999997</c:v>
                </c:pt>
                <c:pt idx="57">
                  <c:v>49.994999999999997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DA9-B8BF-3A00146924F5}"/>
            </c:ext>
          </c:extLst>
        </c:ser>
        <c:ser>
          <c:idx val="2"/>
          <c:order val="2"/>
          <c:tx>
            <c:strRef>
              <c:f>'Res 10 yr'!$U$2</c:f>
              <c:strCache>
                <c:ptCount val="1"/>
                <c:pt idx="0">
                  <c:v>2nd Tier Energy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yr'!$U$4:$U$61</c:f>
              <c:numCache>
                <c:formatCode>_("$"* #,##0.00_);_("$"* \(#,##0.00\);_("$"* "-"??_);_(@_)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13.004</c:v>
                </c:pt>
                <c:pt idx="21">
                  <c:v>13.004</c:v>
                </c:pt>
                <c:pt idx="22">
                  <c:v>13.004</c:v>
                </c:pt>
                <c:pt idx="23">
                  <c:v>13.004</c:v>
                </c:pt>
                <c:pt idx="24">
                  <c:v>13.004</c:v>
                </c:pt>
                <c:pt idx="25">
                  <c:v>13.004</c:v>
                </c:pt>
                <c:pt idx="26">
                  <c:v>13.004</c:v>
                </c:pt>
                <c:pt idx="27">
                  <c:v>13.004</c:v>
                </c:pt>
                <c:pt idx="28">
                  <c:v>13.004</c:v>
                </c:pt>
                <c:pt idx="29">
                  <c:v>13.004</c:v>
                </c:pt>
                <c:pt idx="30">
                  <c:v>13.004</c:v>
                </c:pt>
                <c:pt idx="31">
                  <c:v>13.004</c:v>
                </c:pt>
                <c:pt idx="32">
                  <c:v>13.004</c:v>
                </c:pt>
                <c:pt idx="33">
                  <c:v>13.004</c:v>
                </c:pt>
                <c:pt idx="34">
                  <c:v>13.004</c:v>
                </c:pt>
                <c:pt idx="35">
                  <c:v>13.004</c:v>
                </c:pt>
                <c:pt idx="36">
                  <c:v>13.004</c:v>
                </c:pt>
                <c:pt idx="37">
                  <c:v>13.004</c:v>
                </c:pt>
                <c:pt idx="38">
                  <c:v>13.004</c:v>
                </c:pt>
                <c:pt idx="39">
                  <c:v>13.004</c:v>
                </c:pt>
                <c:pt idx="40">
                  <c:v>13.004</c:v>
                </c:pt>
                <c:pt idx="41">
                  <c:v>13.004</c:v>
                </c:pt>
                <c:pt idx="42">
                  <c:v>13.004</c:v>
                </c:pt>
                <c:pt idx="43">
                  <c:v>13.004</c:v>
                </c:pt>
                <c:pt idx="44">
                  <c:v>13.004</c:v>
                </c:pt>
                <c:pt idx="45">
                  <c:v>13.004</c:v>
                </c:pt>
                <c:pt idx="46">
                  <c:v>13.004</c:v>
                </c:pt>
                <c:pt idx="47">
                  <c:v>13.004</c:v>
                </c:pt>
                <c:pt idx="48">
                  <c:v>13.004</c:v>
                </c:pt>
                <c:pt idx="49">
                  <c:v>13.004</c:v>
                </c:pt>
                <c:pt idx="50">
                  <c:v>13.004</c:v>
                </c:pt>
                <c:pt idx="51">
                  <c:v>13.004</c:v>
                </c:pt>
                <c:pt idx="52">
                  <c:v>13.004</c:v>
                </c:pt>
                <c:pt idx="53">
                  <c:v>13.004</c:v>
                </c:pt>
                <c:pt idx="54">
                  <c:v>13.004</c:v>
                </c:pt>
                <c:pt idx="55">
                  <c:v>13.004</c:v>
                </c:pt>
                <c:pt idx="56">
                  <c:v>13.004</c:v>
                </c:pt>
                <c:pt idx="57">
                  <c:v>13.004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DA9-B8BF-3A00146924F5}"/>
            </c:ext>
          </c:extLst>
        </c:ser>
        <c:ser>
          <c:idx val="3"/>
          <c:order val="3"/>
          <c:tx>
            <c:strRef>
              <c:f>'Res 10 yr'!$V$2</c:f>
              <c:strCache>
                <c:ptCount val="1"/>
                <c:pt idx="0">
                  <c:v>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yr'!$V$4:$V$61</c:f>
              <c:numCache>
                <c:formatCode>_("$"* #,##0.00_);_("$"* \(#,##0.00\);_("$"* "-"??_);_(@_)</c:formatCode>
                <c:ptCount val="58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0.28000000000000003</c:v>
                </c:pt>
                <c:pt idx="5">
                  <c:v>0.28000000000000003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0.28000000000000003</c:v>
                </c:pt>
                <c:pt idx="17">
                  <c:v>0.31</c:v>
                </c:pt>
                <c:pt idx="18">
                  <c:v>0.31</c:v>
                </c:pt>
                <c:pt idx="19">
                  <c:v>0.31</c:v>
                </c:pt>
                <c:pt idx="20">
                  <c:v>0.31</c:v>
                </c:pt>
                <c:pt idx="21">
                  <c:v>0.31</c:v>
                </c:pt>
                <c:pt idx="22">
                  <c:v>0.31</c:v>
                </c:pt>
                <c:pt idx="23">
                  <c:v>0.31</c:v>
                </c:pt>
                <c:pt idx="24">
                  <c:v>0.31</c:v>
                </c:pt>
                <c:pt idx="25">
                  <c:v>0.31</c:v>
                </c:pt>
                <c:pt idx="26">
                  <c:v>0.31</c:v>
                </c:pt>
                <c:pt idx="27">
                  <c:v>0.31</c:v>
                </c:pt>
                <c:pt idx="28">
                  <c:v>0.31</c:v>
                </c:pt>
                <c:pt idx="29">
                  <c:v>0.31</c:v>
                </c:pt>
                <c:pt idx="30">
                  <c:v>0.31</c:v>
                </c:pt>
                <c:pt idx="31">
                  <c:v>0.31</c:v>
                </c:pt>
                <c:pt idx="32">
                  <c:v>0.31</c:v>
                </c:pt>
                <c:pt idx="33">
                  <c:v>0.51</c:v>
                </c:pt>
                <c:pt idx="34">
                  <c:v>0.51</c:v>
                </c:pt>
                <c:pt idx="35">
                  <c:v>0.51</c:v>
                </c:pt>
                <c:pt idx="36">
                  <c:v>0.51</c:v>
                </c:pt>
                <c:pt idx="37">
                  <c:v>0.51</c:v>
                </c:pt>
                <c:pt idx="38">
                  <c:v>0.51</c:v>
                </c:pt>
                <c:pt idx="39">
                  <c:v>0.51</c:v>
                </c:pt>
                <c:pt idx="40">
                  <c:v>0.51</c:v>
                </c:pt>
                <c:pt idx="41">
                  <c:v>0.51</c:v>
                </c:pt>
                <c:pt idx="42">
                  <c:v>0.51</c:v>
                </c:pt>
                <c:pt idx="43">
                  <c:v>0.51</c:v>
                </c:pt>
                <c:pt idx="44">
                  <c:v>0.51</c:v>
                </c:pt>
                <c:pt idx="45">
                  <c:v>0.51</c:v>
                </c:pt>
                <c:pt idx="46">
                  <c:v>0.51</c:v>
                </c:pt>
                <c:pt idx="47">
                  <c:v>0.51</c:v>
                </c:pt>
                <c:pt idx="48">
                  <c:v>0.51</c:v>
                </c:pt>
                <c:pt idx="49">
                  <c:v>0.51</c:v>
                </c:pt>
                <c:pt idx="50">
                  <c:v>0.51</c:v>
                </c:pt>
                <c:pt idx="51">
                  <c:v>0.51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28-4DA9-B8BF-3A00146924F5}"/>
            </c:ext>
          </c:extLst>
        </c:ser>
        <c:ser>
          <c:idx val="4"/>
          <c:order val="4"/>
          <c:tx>
            <c:strRef>
              <c:f>'Res 10 yr'!$W$2</c:f>
              <c:strCache>
                <c:ptCount val="1"/>
                <c:pt idx="0">
                  <c:v>CACJA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yr'!$W$4:$W$61</c:f>
              <c:numCache>
                <c:formatCode>_("$"* #,##0.00_);_("$"* \(#,##0.00\);_("$"* "-"??_);_(@_)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0.95400000000000007</c:v>
                </c:pt>
                <c:pt idx="6">
                  <c:v>0.95400000000000007</c:v>
                </c:pt>
                <c:pt idx="7">
                  <c:v>0.95400000000000007</c:v>
                </c:pt>
                <c:pt idx="8">
                  <c:v>1.68</c:v>
                </c:pt>
                <c:pt idx="9">
                  <c:v>1.68</c:v>
                </c:pt>
                <c:pt idx="10">
                  <c:v>1.68</c:v>
                </c:pt>
                <c:pt idx="11">
                  <c:v>1.9379999999999999</c:v>
                </c:pt>
                <c:pt idx="12">
                  <c:v>1.9379999999999999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2.238</c:v>
                </c:pt>
                <c:pt idx="17">
                  <c:v>2.238</c:v>
                </c:pt>
                <c:pt idx="18">
                  <c:v>2.2559999999999998</c:v>
                </c:pt>
                <c:pt idx="19">
                  <c:v>2.2559999999999998</c:v>
                </c:pt>
                <c:pt idx="20">
                  <c:v>2.2559999999999998</c:v>
                </c:pt>
                <c:pt idx="21">
                  <c:v>2.6640000000000001</c:v>
                </c:pt>
                <c:pt idx="22">
                  <c:v>2.6640000000000001</c:v>
                </c:pt>
                <c:pt idx="23">
                  <c:v>2.6640000000000001</c:v>
                </c:pt>
                <c:pt idx="24">
                  <c:v>2.6640000000000001</c:v>
                </c:pt>
                <c:pt idx="25">
                  <c:v>2.6640000000000001</c:v>
                </c:pt>
                <c:pt idx="26">
                  <c:v>2.6640000000000001</c:v>
                </c:pt>
                <c:pt idx="27">
                  <c:v>2.6640000000000001</c:v>
                </c:pt>
                <c:pt idx="28">
                  <c:v>2.6640000000000001</c:v>
                </c:pt>
                <c:pt idx="29">
                  <c:v>2.6640000000000001</c:v>
                </c:pt>
                <c:pt idx="30">
                  <c:v>2.6640000000000001</c:v>
                </c:pt>
                <c:pt idx="31">
                  <c:v>2.6640000000000001</c:v>
                </c:pt>
                <c:pt idx="32">
                  <c:v>2.6640000000000001</c:v>
                </c:pt>
                <c:pt idx="33">
                  <c:v>2.6640000000000001</c:v>
                </c:pt>
                <c:pt idx="34">
                  <c:v>2.6640000000000001</c:v>
                </c:pt>
                <c:pt idx="35">
                  <c:v>2.6640000000000001</c:v>
                </c:pt>
                <c:pt idx="36">
                  <c:v>2.6640000000000001</c:v>
                </c:pt>
                <c:pt idx="37">
                  <c:v>2.6640000000000001</c:v>
                </c:pt>
                <c:pt idx="38">
                  <c:v>2.6640000000000001</c:v>
                </c:pt>
                <c:pt idx="39">
                  <c:v>2.6640000000000001</c:v>
                </c:pt>
                <c:pt idx="40">
                  <c:v>2.6640000000000001</c:v>
                </c:pt>
                <c:pt idx="41">
                  <c:v>2.6640000000000001</c:v>
                </c:pt>
                <c:pt idx="42">
                  <c:v>2.6640000000000001</c:v>
                </c:pt>
                <c:pt idx="43">
                  <c:v>2.6640000000000001</c:v>
                </c:pt>
                <c:pt idx="44">
                  <c:v>2.6640000000000001</c:v>
                </c:pt>
                <c:pt idx="45">
                  <c:v>2.6640000000000001</c:v>
                </c:pt>
                <c:pt idx="46">
                  <c:v>2.6640000000000001</c:v>
                </c:pt>
                <c:pt idx="47">
                  <c:v>2.6640000000000001</c:v>
                </c:pt>
                <c:pt idx="48">
                  <c:v>2.6640000000000001</c:v>
                </c:pt>
                <c:pt idx="49">
                  <c:v>2.6640000000000001</c:v>
                </c:pt>
                <c:pt idx="50">
                  <c:v>2.6640000000000001</c:v>
                </c:pt>
                <c:pt idx="51">
                  <c:v>2.6640000000000001</c:v>
                </c:pt>
                <c:pt idx="52">
                  <c:v>2.6640000000000001</c:v>
                </c:pt>
                <c:pt idx="53">
                  <c:v>2.6640000000000001</c:v>
                </c:pt>
                <c:pt idx="54">
                  <c:v>2.6640000000000001</c:v>
                </c:pt>
                <c:pt idx="55">
                  <c:v>2.6640000000000001</c:v>
                </c:pt>
                <c:pt idx="56">
                  <c:v>2.6640000000000001</c:v>
                </c:pt>
                <c:pt idx="57">
                  <c:v>2.6640000000000001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28-4DA9-B8BF-3A00146924F5}"/>
            </c:ext>
          </c:extLst>
        </c:ser>
        <c:ser>
          <c:idx val="5"/>
          <c:order val="5"/>
          <c:tx>
            <c:strRef>
              <c:f>'Res 10 yr'!$X$2</c:f>
              <c:strCache>
                <c:ptCount val="1"/>
                <c:pt idx="0">
                  <c:v>DSMCA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yr'!$X$4:$X$61</c:f>
              <c:numCache>
                <c:formatCode>_("$"* #,##0.00_);_("$"* \(#,##0.00\);_("$"* "-"??_);_(@_)</c:formatCode>
                <c:ptCount val="58"/>
                <c:pt idx="0">
                  <c:v>2.0165889600000004</c:v>
                </c:pt>
                <c:pt idx="1">
                  <c:v>2.7756381600000002</c:v>
                </c:pt>
                <c:pt idx="2">
                  <c:v>2.7756381600000002</c:v>
                </c:pt>
                <c:pt idx="3">
                  <c:v>2.3706220199999999</c:v>
                </c:pt>
                <c:pt idx="4">
                  <c:v>2.3433383999999999</c:v>
                </c:pt>
                <c:pt idx="5">
                  <c:v>2.1541415999999995</c:v>
                </c:pt>
                <c:pt idx="6">
                  <c:v>2.0863415999999995</c:v>
                </c:pt>
                <c:pt idx="7">
                  <c:v>2.2143479999999998</c:v>
                </c:pt>
                <c:pt idx="8">
                  <c:v>2.22365016</c:v>
                </c:pt>
                <c:pt idx="9">
                  <c:v>2.4991466400000002</c:v>
                </c:pt>
                <c:pt idx="10">
                  <c:v>2.4991466400000002</c:v>
                </c:pt>
                <c:pt idx="11">
                  <c:v>2.9592316800000003</c:v>
                </c:pt>
                <c:pt idx="12">
                  <c:v>3.0353608800000007</c:v>
                </c:pt>
                <c:pt idx="13">
                  <c:v>2.89769730624</c:v>
                </c:pt>
                <c:pt idx="14">
                  <c:v>2.89769730624</c:v>
                </c:pt>
                <c:pt idx="15">
                  <c:v>3.0240069062400003</c:v>
                </c:pt>
                <c:pt idx="16">
                  <c:v>2.4230325081599999</c:v>
                </c:pt>
                <c:pt idx="17">
                  <c:v>2.7911804687999999</c:v>
                </c:pt>
                <c:pt idx="18">
                  <c:v>2.8211054688000003</c:v>
                </c:pt>
                <c:pt idx="19">
                  <c:v>2.7191894687999998</c:v>
                </c:pt>
                <c:pt idx="20">
                  <c:v>2.3062337376876001</c:v>
                </c:pt>
                <c:pt idx="21">
                  <c:v>2.3165153376876</c:v>
                </c:pt>
                <c:pt idx="22">
                  <c:v>2.3822873376875999</c:v>
                </c:pt>
                <c:pt idx="23">
                  <c:v>2.2865948011494002</c:v>
                </c:pt>
                <c:pt idx="24">
                  <c:v>2.2920212011493999</c:v>
                </c:pt>
                <c:pt idx="25">
                  <c:v>1.7352621890901001</c:v>
                </c:pt>
                <c:pt idx="26">
                  <c:v>1.7352621890901001</c:v>
                </c:pt>
                <c:pt idx="27">
                  <c:v>1.7155089890901001</c:v>
                </c:pt>
                <c:pt idx="28">
                  <c:v>1.7470546149966002</c:v>
                </c:pt>
                <c:pt idx="29">
                  <c:v>1.7514226149966001</c:v>
                </c:pt>
                <c:pt idx="30">
                  <c:v>1.8742682338974004</c:v>
                </c:pt>
                <c:pt idx="31">
                  <c:v>1.8388658338974004</c:v>
                </c:pt>
                <c:pt idx="32">
                  <c:v>1.8639467303535</c:v>
                </c:pt>
                <c:pt idx="33">
                  <c:v>1.8639467303535</c:v>
                </c:pt>
                <c:pt idx="34">
                  <c:v>1.8639467303535</c:v>
                </c:pt>
                <c:pt idx="35">
                  <c:v>1.8702647303535</c:v>
                </c:pt>
                <c:pt idx="36">
                  <c:v>2.6868878248575001</c:v>
                </c:pt>
                <c:pt idx="37">
                  <c:v>2.8297778248575001</c:v>
                </c:pt>
                <c:pt idx="38">
                  <c:v>2.8104233248575001</c:v>
                </c:pt>
                <c:pt idx="39">
                  <c:v>2.9221283248575003</c:v>
                </c:pt>
                <c:pt idx="40">
                  <c:v>2.5352953869737997</c:v>
                </c:pt>
                <c:pt idx="41">
                  <c:v>2.5293289869738005</c:v>
                </c:pt>
                <c:pt idx="42">
                  <c:v>2.7707640470558998</c:v>
                </c:pt>
                <c:pt idx="43">
                  <c:v>2.7260034470559003</c:v>
                </c:pt>
                <c:pt idx="44">
                  <c:v>2.7260034470559003</c:v>
                </c:pt>
                <c:pt idx="45">
                  <c:v>2.2451774480730005</c:v>
                </c:pt>
                <c:pt idx="46">
                  <c:v>2.2986340539795003</c:v>
                </c:pt>
                <c:pt idx="47">
                  <c:v>2.3457190539795003</c:v>
                </c:pt>
                <c:pt idx="48">
                  <c:v>2.3236600539794998</c:v>
                </c:pt>
                <c:pt idx="49">
                  <c:v>2.4029150693364008</c:v>
                </c:pt>
                <c:pt idx="50">
                  <c:v>2.4029150693364008</c:v>
                </c:pt>
                <c:pt idx="51">
                  <c:v>2.3685782693364006</c:v>
                </c:pt>
                <c:pt idx="52">
                  <c:v>2.3685782693364006</c:v>
                </c:pt>
                <c:pt idx="53">
                  <c:v>2.3683046693364007</c:v>
                </c:pt>
                <c:pt idx="54">
                  <c:v>3.0457260579339005</c:v>
                </c:pt>
                <c:pt idx="55">
                  <c:v>3.0077298579339011</c:v>
                </c:pt>
                <c:pt idx="56">
                  <c:v>3.0144737567526003</c:v>
                </c:pt>
                <c:pt idx="57">
                  <c:v>3.094201756752601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28-4DA9-B8BF-3A00146924F5}"/>
            </c:ext>
          </c:extLst>
        </c:ser>
        <c:ser>
          <c:idx val="6"/>
          <c:order val="6"/>
          <c:tx>
            <c:strRef>
              <c:f>'Res 10 yr'!$Y$2</c:f>
              <c:strCache>
                <c:ptCount val="1"/>
                <c:pt idx="0">
                  <c:v>EASBC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yr'!$Y$4:$Y$61</c:f>
              <c:numCache>
                <c:formatCode>_("$"* #,##0.00_);_("$"* \(#,##0.00\);_("$"* "-"??_);_(@_)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0.79</c:v>
                </c:pt>
                <c:pt idx="49">
                  <c:v>0.79</c:v>
                </c:pt>
                <c:pt idx="50">
                  <c:v>0.79</c:v>
                </c:pt>
                <c:pt idx="51">
                  <c:v>0.79</c:v>
                </c:pt>
                <c:pt idx="52">
                  <c:v>0.79</c:v>
                </c:pt>
                <c:pt idx="53">
                  <c:v>0.79</c:v>
                </c:pt>
                <c:pt idx="54">
                  <c:v>0.79</c:v>
                </c:pt>
                <c:pt idx="55">
                  <c:v>0.81</c:v>
                </c:pt>
                <c:pt idx="56">
                  <c:v>0.81</c:v>
                </c:pt>
                <c:pt idx="57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28-4DA9-B8BF-3A00146924F5}"/>
            </c:ext>
          </c:extLst>
        </c:ser>
        <c:ser>
          <c:idx val="7"/>
          <c:order val="7"/>
          <c:tx>
            <c:strRef>
              <c:f>'Res 10 yr'!$Z$2</c:f>
              <c:strCache>
                <c:ptCount val="1"/>
                <c:pt idx="0">
                  <c:v>ECA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yr'!$Z$4:$Z$61</c:f>
              <c:numCache>
                <c:formatCode>_("$"* #,##0.00_);_("$"* \(#,##0.00\);_("$"* "-"??_);_(@_)</c:formatCode>
                <c:ptCount val="58"/>
                <c:pt idx="0">
                  <c:v>22.541999999999998</c:v>
                </c:pt>
                <c:pt idx="1">
                  <c:v>29.748000000000001</c:v>
                </c:pt>
                <c:pt idx="2">
                  <c:v>29.748000000000001</c:v>
                </c:pt>
                <c:pt idx="3">
                  <c:v>25.158000000000001</c:v>
                </c:pt>
                <c:pt idx="4">
                  <c:v>25.158000000000001</c:v>
                </c:pt>
                <c:pt idx="5">
                  <c:v>24.648</c:v>
                </c:pt>
                <c:pt idx="6">
                  <c:v>21.648</c:v>
                </c:pt>
                <c:pt idx="7">
                  <c:v>27.311999999999998</c:v>
                </c:pt>
                <c:pt idx="8">
                  <c:v>27.311999999999998</c:v>
                </c:pt>
                <c:pt idx="9">
                  <c:v>27.311999999999998</c:v>
                </c:pt>
                <c:pt idx="10">
                  <c:v>27.311999999999998</c:v>
                </c:pt>
                <c:pt idx="11">
                  <c:v>21.720000000000002</c:v>
                </c:pt>
                <c:pt idx="12">
                  <c:v>24.113999999999997</c:v>
                </c:pt>
                <c:pt idx="13">
                  <c:v>20.009999999999998</c:v>
                </c:pt>
                <c:pt idx="14">
                  <c:v>20.009999999999998</c:v>
                </c:pt>
                <c:pt idx="15">
                  <c:v>23.981999999999999</c:v>
                </c:pt>
                <c:pt idx="16">
                  <c:v>18.858000000000001</c:v>
                </c:pt>
                <c:pt idx="17">
                  <c:v>24.312000000000001</c:v>
                </c:pt>
                <c:pt idx="18">
                  <c:v>24.48</c:v>
                </c:pt>
                <c:pt idx="19">
                  <c:v>20.904000000000003</c:v>
                </c:pt>
                <c:pt idx="20">
                  <c:v>17.945999999999998</c:v>
                </c:pt>
                <c:pt idx="21">
                  <c:v>17.945999999999998</c:v>
                </c:pt>
                <c:pt idx="22">
                  <c:v>20.556000000000001</c:v>
                </c:pt>
                <c:pt idx="23">
                  <c:v>22.631999999999998</c:v>
                </c:pt>
                <c:pt idx="24">
                  <c:v>22.86</c:v>
                </c:pt>
                <c:pt idx="25">
                  <c:v>24.593999999999998</c:v>
                </c:pt>
                <c:pt idx="26">
                  <c:v>24.593999999999998</c:v>
                </c:pt>
                <c:pt idx="27">
                  <c:v>23.477999999999998</c:v>
                </c:pt>
                <c:pt idx="28">
                  <c:v>22.044</c:v>
                </c:pt>
                <c:pt idx="29">
                  <c:v>22.283999999999999</c:v>
                </c:pt>
                <c:pt idx="30">
                  <c:v>20.712</c:v>
                </c:pt>
                <c:pt idx="31">
                  <c:v>18.923999999999999</c:v>
                </c:pt>
                <c:pt idx="32">
                  <c:v>21.006</c:v>
                </c:pt>
                <c:pt idx="33">
                  <c:v>21.006</c:v>
                </c:pt>
                <c:pt idx="34">
                  <c:v>21.006</c:v>
                </c:pt>
                <c:pt idx="35">
                  <c:v>21.33</c:v>
                </c:pt>
                <c:pt idx="36">
                  <c:v>23.123999999999999</c:v>
                </c:pt>
                <c:pt idx="37">
                  <c:v>28.32</c:v>
                </c:pt>
                <c:pt idx="38">
                  <c:v>26.544</c:v>
                </c:pt>
                <c:pt idx="39">
                  <c:v>30.606000000000002</c:v>
                </c:pt>
                <c:pt idx="40">
                  <c:v>36.527999999999999</c:v>
                </c:pt>
                <c:pt idx="41">
                  <c:v>36.264000000000003</c:v>
                </c:pt>
                <c:pt idx="42">
                  <c:v>38.19</c:v>
                </c:pt>
                <c:pt idx="43">
                  <c:v>36.216000000000001</c:v>
                </c:pt>
                <c:pt idx="44">
                  <c:v>36.216000000000001</c:v>
                </c:pt>
                <c:pt idx="45">
                  <c:v>30.948</c:v>
                </c:pt>
                <c:pt idx="46">
                  <c:v>30.948</c:v>
                </c:pt>
                <c:pt idx="47">
                  <c:v>30.948</c:v>
                </c:pt>
                <c:pt idx="48">
                  <c:v>29.921999999999997</c:v>
                </c:pt>
                <c:pt idx="49">
                  <c:v>27.353999999999999</c:v>
                </c:pt>
                <c:pt idx="50">
                  <c:v>27.353999999999999</c:v>
                </c:pt>
                <c:pt idx="51">
                  <c:v>25.847999999999999</c:v>
                </c:pt>
                <c:pt idx="52">
                  <c:v>25.847999999999999</c:v>
                </c:pt>
                <c:pt idx="53">
                  <c:v>25.847999999999999</c:v>
                </c:pt>
                <c:pt idx="54">
                  <c:v>22.494</c:v>
                </c:pt>
                <c:pt idx="55">
                  <c:v>21.240000000000002</c:v>
                </c:pt>
                <c:pt idx="56">
                  <c:v>22.283999999999999</c:v>
                </c:pt>
                <c:pt idx="57">
                  <c:v>24.923999999999999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28-4DA9-B8BF-3A00146924F5}"/>
            </c:ext>
          </c:extLst>
        </c:ser>
        <c:ser>
          <c:idx val="8"/>
          <c:order val="8"/>
          <c:tx>
            <c:strRef>
              <c:f>'Res 10 yr'!$AA$2</c:f>
              <c:strCache>
                <c:ptCount val="1"/>
                <c:pt idx="0">
                  <c:v>EGCRR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yr'!$AA$4:$AA$61</c:f>
              <c:numCache>
                <c:formatCode>_("$"* #,##0.00_);_("$"* \(#,##0.00\);_("$"* "-"??_);_(@_)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3.4740000000000002</c:v>
                </c:pt>
                <c:pt idx="35">
                  <c:v>3.4740000000000002</c:v>
                </c:pt>
                <c:pt idx="36">
                  <c:v>3.4740000000000002</c:v>
                </c:pt>
                <c:pt idx="37">
                  <c:v>3.4740000000000002</c:v>
                </c:pt>
                <c:pt idx="38">
                  <c:v>3.4740000000000002</c:v>
                </c:pt>
                <c:pt idx="39">
                  <c:v>3.4740000000000002</c:v>
                </c:pt>
                <c:pt idx="40">
                  <c:v>3.4740000000000002</c:v>
                </c:pt>
                <c:pt idx="41">
                  <c:v>3.4740000000000002</c:v>
                </c:pt>
                <c:pt idx="42">
                  <c:v>3.4740000000000002</c:v>
                </c:pt>
                <c:pt idx="43">
                  <c:v>3.4740000000000002</c:v>
                </c:pt>
                <c:pt idx="44">
                  <c:v>3.4740000000000002</c:v>
                </c:pt>
                <c:pt idx="45">
                  <c:v>3.4740000000000002</c:v>
                </c:pt>
                <c:pt idx="46">
                  <c:v>3.4740000000000002</c:v>
                </c:pt>
                <c:pt idx="47">
                  <c:v>3.4740000000000002</c:v>
                </c:pt>
                <c:pt idx="48">
                  <c:v>3.4740000000000002</c:v>
                </c:pt>
                <c:pt idx="49">
                  <c:v>3.4740000000000002</c:v>
                </c:pt>
                <c:pt idx="50">
                  <c:v>3.4740000000000002</c:v>
                </c:pt>
                <c:pt idx="51">
                  <c:v>3.4740000000000002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28-4DA9-B8BF-3A00146924F5}"/>
            </c:ext>
          </c:extLst>
        </c:ser>
        <c:ser>
          <c:idx val="9"/>
          <c:order val="9"/>
          <c:tx>
            <c:strRef>
              <c:f>'Res 10 yr'!$AB$2</c:f>
              <c:strCache>
                <c:ptCount val="1"/>
                <c:pt idx="0">
                  <c:v>GRSA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yr'!$AB$4:$AB$61</c:f>
              <c:numCache>
                <c:formatCode>_("$"* #,##0.00_);_("$"* \(#,##0.00\);_("$"* "-"??_);_(@_)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1.6109568000000001</c:v>
                </c:pt>
                <c:pt idx="14">
                  <c:v>1.6109568000000001</c:v>
                </c:pt>
                <c:pt idx="15">
                  <c:v>1.6109568000000001</c:v>
                </c:pt>
                <c:pt idx="16">
                  <c:v>1.6109568000000001</c:v>
                </c:pt>
                <c:pt idx="17">
                  <c:v>1.6109568000000001</c:v>
                </c:pt>
                <c:pt idx="18">
                  <c:v>1.6109568000000001</c:v>
                </c:pt>
                <c:pt idx="19">
                  <c:v>1.6109568000000001</c:v>
                </c:pt>
                <c:pt idx="20">
                  <c:v>-2.6929881870000001</c:v>
                </c:pt>
                <c:pt idx="21">
                  <c:v>-2.6929881870000001</c:v>
                </c:pt>
                <c:pt idx="22">
                  <c:v>-2.6929881870000001</c:v>
                </c:pt>
                <c:pt idx="23">
                  <c:v>-2.6929881870000001</c:v>
                </c:pt>
                <c:pt idx="24">
                  <c:v>-2.6929881870000001</c:v>
                </c:pt>
                <c:pt idx="25">
                  <c:v>-2.6929881870000001</c:v>
                </c:pt>
                <c:pt idx="26">
                  <c:v>-2.6929881870000001</c:v>
                </c:pt>
                <c:pt idx="27">
                  <c:v>-2.6929881870000001</c:v>
                </c:pt>
                <c:pt idx="28">
                  <c:v>-2.6929881870000001</c:v>
                </c:pt>
                <c:pt idx="29">
                  <c:v>-2.6929881870000001</c:v>
                </c:pt>
                <c:pt idx="30">
                  <c:v>-2.6929881870000001</c:v>
                </c:pt>
                <c:pt idx="31">
                  <c:v>-2.6929881870000001</c:v>
                </c:pt>
                <c:pt idx="32">
                  <c:v>-2.6929881870000001</c:v>
                </c:pt>
                <c:pt idx="33">
                  <c:v>-2.6929881870000001</c:v>
                </c:pt>
                <c:pt idx="34">
                  <c:v>-2.6929881870000001</c:v>
                </c:pt>
                <c:pt idx="35">
                  <c:v>-2.6929881870000001</c:v>
                </c:pt>
                <c:pt idx="36">
                  <c:v>-2.6929881870000001</c:v>
                </c:pt>
                <c:pt idx="37">
                  <c:v>-2.6929881870000001</c:v>
                </c:pt>
                <c:pt idx="38">
                  <c:v>-2.6929881870000001</c:v>
                </c:pt>
                <c:pt idx="39">
                  <c:v>-2.6929881870000001</c:v>
                </c:pt>
                <c:pt idx="40">
                  <c:v>-2.6929881870000001</c:v>
                </c:pt>
                <c:pt idx="41">
                  <c:v>-2.6929881870000001</c:v>
                </c:pt>
                <c:pt idx="42">
                  <c:v>-2.6929881870000001</c:v>
                </c:pt>
                <c:pt idx="43">
                  <c:v>-2.6929881870000001</c:v>
                </c:pt>
                <c:pt idx="44">
                  <c:v>-2.6929881870000001</c:v>
                </c:pt>
                <c:pt idx="45">
                  <c:v>-2.6929881870000001</c:v>
                </c:pt>
                <c:pt idx="46">
                  <c:v>-2.6929881870000001</c:v>
                </c:pt>
                <c:pt idx="47">
                  <c:v>-2.6929881870000001</c:v>
                </c:pt>
                <c:pt idx="48">
                  <c:v>-2.6929881870000001</c:v>
                </c:pt>
                <c:pt idx="49">
                  <c:v>-2.6929881870000001</c:v>
                </c:pt>
                <c:pt idx="50">
                  <c:v>-2.6929881870000001</c:v>
                </c:pt>
                <c:pt idx="51">
                  <c:v>-2.6929881870000001</c:v>
                </c:pt>
                <c:pt idx="52">
                  <c:v>-2.6929881870000001</c:v>
                </c:pt>
                <c:pt idx="53">
                  <c:v>-2.6929881870000001</c:v>
                </c:pt>
                <c:pt idx="54">
                  <c:v>-2.6929881870000001</c:v>
                </c:pt>
                <c:pt idx="55">
                  <c:v>-2.6929881870000001</c:v>
                </c:pt>
                <c:pt idx="56">
                  <c:v>-2.6929881870000001</c:v>
                </c:pt>
                <c:pt idx="57">
                  <c:v>-2.6929881870000001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28-4DA9-B8BF-3A00146924F5}"/>
            </c:ext>
          </c:extLst>
        </c:ser>
        <c:ser>
          <c:idx val="10"/>
          <c:order val="10"/>
          <c:tx>
            <c:strRef>
              <c:f>'Res 10 yr'!$AC$2</c:f>
              <c:strCache>
                <c:ptCount val="1"/>
                <c:pt idx="0">
                  <c:v>PCCA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yr'!$AC$4:$AC$61</c:f>
              <c:numCache>
                <c:formatCode>_("$"* #,##0.00_);_("$"* \(#,##0.00\);_("$"* "-"??_);_(@_)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0.27</c:v>
                </c:pt>
                <c:pt idx="5">
                  <c:v>0.27</c:v>
                </c:pt>
                <c:pt idx="6">
                  <c:v>0.27</c:v>
                </c:pt>
                <c:pt idx="7">
                  <c:v>0.27</c:v>
                </c:pt>
                <c:pt idx="8">
                  <c:v>0.24000000000000002</c:v>
                </c:pt>
                <c:pt idx="9">
                  <c:v>0.24000000000000002</c:v>
                </c:pt>
                <c:pt idx="10">
                  <c:v>0.24000000000000002</c:v>
                </c:pt>
                <c:pt idx="11">
                  <c:v>0.24000000000000002</c:v>
                </c:pt>
                <c:pt idx="12">
                  <c:v>0.24000000000000002</c:v>
                </c:pt>
                <c:pt idx="13">
                  <c:v>0.34199999999999997</c:v>
                </c:pt>
                <c:pt idx="14">
                  <c:v>0.34199999999999997</c:v>
                </c:pt>
                <c:pt idx="15">
                  <c:v>0.34199999999999997</c:v>
                </c:pt>
                <c:pt idx="16">
                  <c:v>0.34199999999999997</c:v>
                </c:pt>
                <c:pt idx="17">
                  <c:v>0.34199999999999997</c:v>
                </c:pt>
                <c:pt idx="18">
                  <c:v>0.40800000000000003</c:v>
                </c:pt>
                <c:pt idx="19">
                  <c:v>0.40800000000000003</c:v>
                </c:pt>
                <c:pt idx="20">
                  <c:v>0.40800000000000003</c:v>
                </c:pt>
                <c:pt idx="21">
                  <c:v>0.40800000000000003</c:v>
                </c:pt>
                <c:pt idx="22">
                  <c:v>0.40800000000000003</c:v>
                </c:pt>
                <c:pt idx="23">
                  <c:v>0.46199999999999997</c:v>
                </c:pt>
                <c:pt idx="24">
                  <c:v>0.46199999999999997</c:v>
                </c:pt>
                <c:pt idx="25">
                  <c:v>0.46199999999999997</c:v>
                </c:pt>
                <c:pt idx="26">
                  <c:v>0.46199999999999997</c:v>
                </c:pt>
                <c:pt idx="27">
                  <c:v>0.46199999999999997</c:v>
                </c:pt>
                <c:pt idx="28">
                  <c:v>0.49199999999999999</c:v>
                </c:pt>
                <c:pt idx="29">
                  <c:v>0.49199999999999999</c:v>
                </c:pt>
                <c:pt idx="30">
                  <c:v>0.49199999999999999</c:v>
                </c:pt>
                <c:pt idx="31">
                  <c:v>0.49199999999999999</c:v>
                </c:pt>
                <c:pt idx="32">
                  <c:v>0.64800000000000002</c:v>
                </c:pt>
                <c:pt idx="33">
                  <c:v>0.64800000000000002</c:v>
                </c:pt>
                <c:pt idx="34">
                  <c:v>0.64800000000000002</c:v>
                </c:pt>
                <c:pt idx="35">
                  <c:v>0.64800000000000002</c:v>
                </c:pt>
                <c:pt idx="36">
                  <c:v>0.64800000000000002</c:v>
                </c:pt>
                <c:pt idx="37">
                  <c:v>0.64800000000000002</c:v>
                </c:pt>
                <c:pt idx="38">
                  <c:v>0.86999999999999988</c:v>
                </c:pt>
                <c:pt idx="39">
                  <c:v>0.86999999999999988</c:v>
                </c:pt>
                <c:pt idx="40">
                  <c:v>0.86999999999999988</c:v>
                </c:pt>
                <c:pt idx="41">
                  <c:v>0.86999999999999988</c:v>
                </c:pt>
                <c:pt idx="42">
                  <c:v>1.05</c:v>
                </c:pt>
                <c:pt idx="43">
                  <c:v>1.05</c:v>
                </c:pt>
                <c:pt idx="44">
                  <c:v>1.05</c:v>
                </c:pt>
                <c:pt idx="45">
                  <c:v>1.05</c:v>
                </c:pt>
                <c:pt idx="46">
                  <c:v>1.05</c:v>
                </c:pt>
                <c:pt idx="47">
                  <c:v>1.05</c:v>
                </c:pt>
                <c:pt idx="48">
                  <c:v>1.05</c:v>
                </c:pt>
                <c:pt idx="49">
                  <c:v>1.1759999999999999</c:v>
                </c:pt>
                <c:pt idx="50">
                  <c:v>1.1759999999999999</c:v>
                </c:pt>
                <c:pt idx="51">
                  <c:v>1.1759999999999999</c:v>
                </c:pt>
                <c:pt idx="52">
                  <c:v>1.1759999999999999</c:v>
                </c:pt>
                <c:pt idx="53">
                  <c:v>1.1759999999999999</c:v>
                </c:pt>
                <c:pt idx="54">
                  <c:v>1.1759999999999999</c:v>
                </c:pt>
                <c:pt idx="55">
                  <c:v>1.1759999999999999</c:v>
                </c:pt>
                <c:pt idx="56">
                  <c:v>0.68399999999999994</c:v>
                </c:pt>
                <c:pt idx="57">
                  <c:v>0.68399999999999994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28-4DA9-B8BF-3A00146924F5}"/>
            </c:ext>
          </c:extLst>
        </c:ser>
        <c:ser>
          <c:idx val="11"/>
          <c:order val="11"/>
          <c:tx>
            <c:strRef>
              <c:f>'Res 10 yr'!$AD$2</c:f>
              <c:strCache>
                <c:ptCount val="1"/>
                <c:pt idx="0">
                  <c:v>RESA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yr'!$AD$4:$AD$61</c:f>
              <c:numCache>
                <c:formatCode>_("$"* #,##0.00_);_("$"* \(#,##0.00\);_("$"* "-"??_);_(@_)</c:formatCode>
                <c:ptCount val="58"/>
                <c:pt idx="0">
                  <c:v>1.9075437792000003</c:v>
                </c:pt>
                <c:pt idx="1">
                  <c:v>2.0668447632000002</c:v>
                </c:pt>
                <c:pt idx="2">
                  <c:v>2.0668447632000002</c:v>
                </c:pt>
                <c:pt idx="3">
                  <c:v>1.9669444404</c:v>
                </c:pt>
                <c:pt idx="4">
                  <c:v>1.9443067679999999</c:v>
                </c:pt>
                <c:pt idx="5">
                  <c:v>1.9494028319999999</c:v>
                </c:pt>
                <c:pt idx="6">
                  <c:v>1.8880468319999997</c:v>
                </c:pt>
                <c:pt idx="7">
                  <c:v>2.00388696</c:v>
                </c:pt>
                <c:pt idx="8">
                  <c:v>2.0123050032000003</c:v>
                </c:pt>
                <c:pt idx="9">
                  <c:v>2.0178149328000003</c:v>
                </c:pt>
                <c:pt idx="10">
                  <c:v>2.0178149328000003</c:v>
                </c:pt>
                <c:pt idx="11">
                  <c:v>1.9203366336000003</c:v>
                </c:pt>
                <c:pt idx="12">
                  <c:v>1.9697392175999999</c:v>
                </c:pt>
                <c:pt idx="13">
                  <c:v>1.8804050821248002</c:v>
                </c:pt>
                <c:pt idx="14">
                  <c:v>1.8804050821248002</c:v>
                </c:pt>
                <c:pt idx="15">
                  <c:v>1.9623712741248003</c:v>
                </c:pt>
                <c:pt idx="16">
                  <c:v>1.8981037861632002</c:v>
                </c:pt>
                <c:pt idx="17">
                  <c:v>2.0145467453759998</c:v>
                </c:pt>
                <c:pt idx="18">
                  <c:v>2.0361452453760003</c:v>
                </c:pt>
                <c:pt idx="19">
                  <c:v>1.962586925376</c:v>
                </c:pt>
                <c:pt idx="20">
                  <c:v>1.8764689110137522</c:v>
                </c:pt>
                <c:pt idx="21">
                  <c:v>1.8848345430137523</c:v>
                </c:pt>
                <c:pt idx="22">
                  <c:v>1.9383499830137521</c:v>
                </c:pt>
                <c:pt idx="23">
                  <c:v>1.9672401322829882</c:v>
                </c:pt>
                <c:pt idx="24">
                  <c:v>1.9719086602829883</c:v>
                </c:pt>
                <c:pt idx="25">
                  <c:v>1.995453480041802</c:v>
                </c:pt>
                <c:pt idx="26">
                  <c:v>1.995453480041802</c:v>
                </c:pt>
                <c:pt idx="27">
                  <c:v>1.972738416041802</c:v>
                </c:pt>
                <c:pt idx="28">
                  <c:v>1.954781328559932</c:v>
                </c:pt>
                <c:pt idx="29">
                  <c:v>1.9596686885599324</c:v>
                </c:pt>
                <c:pt idx="30">
                  <c:v>1.9306856009379483</c:v>
                </c:pt>
                <c:pt idx="31">
                  <c:v>1.8942175529379481</c:v>
                </c:pt>
                <c:pt idx="32">
                  <c:v>1.9490191708670701</c:v>
                </c:pt>
                <c:pt idx="33">
                  <c:v>1.9490191708670701</c:v>
                </c:pt>
                <c:pt idx="34">
                  <c:v>1.9490191708670701</c:v>
                </c:pt>
                <c:pt idx="35">
                  <c:v>1.95562553086707</c:v>
                </c:pt>
                <c:pt idx="36">
                  <c:v>2.0078379927571501</c:v>
                </c:pt>
                <c:pt idx="37">
                  <c:v>2.1146157927571503</c:v>
                </c:pt>
                <c:pt idx="38">
                  <c:v>2.1001527027571503</c:v>
                </c:pt>
                <c:pt idx="39">
                  <c:v>2.1836268027571504</c:v>
                </c:pt>
                <c:pt idx="40">
                  <c:v>2.2943301439994763</c:v>
                </c:pt>
                <c:pt idx="41">
                  <c:v>2.2889308159994761</c:v>
                </c:pt>
                <c:pt idx="42">
                  <c:v>2.3358795172011182</c:v>
                </c:pt>
                <c:pt idx="43">
                  <c:v>2.2955043052011179</c:v>
                </c:pt>
                <c:pt idx="44">
                  <c:v>2.2955043052011179</c:v>
                </c:pt>
                <c:pt idx="45">
                  <c:v>2.18052778522146</c:v>
                </c:pt>
                <c:pt idx="46">
                  <c:v>2.1815969173395899</c:v>
                </c:pt>
                <c:pt idx="47">
                  <c:v>2.2263386173395898</c:v>
                </c:pt>
                <c:pt idx="48">
                  <c:v>2.2053774373395898</c:v>
                </c:pt>
                <c:pt idx="49">
                  <c:v>2.1532385376467285</c:v>
                </c:pt>
                <c:pt idx="50">
                  <c:v>2.1532385376467285</c:v>
                </c:pt>
                <c:pt idx="51">
                  <c:v>2.1224318016467283</c:v>
                </c:pt>
                <c:pt idx="52">
                  <c:v>2.1224318016467283</c:v>
                </c:pt>
                <c:pt idx="53">
                  <c:v>2.1224263296467281</c:v>
                </c:pt>
                <c:pt idx="54">
                  <c:v>2.0688947574186782</c:v>
                </c:pt>
                <c:pt idx="55">
                  <c:v>2.0430548334186782</c:v>
                </c:pt>
                <c:pt idx="56">
                  <c:v>1.5424722835462892</c:v>
                </c:pt>
                <c:pt idx="57">
                  <c:v>1.5832682035462891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28-4DA9-B8BF-3A00146924F5}"/>
            </c:ext>
          </c:extLst>
        </c:ser>
        <c:ser>
          <c:idx val="12"/>
          <c:order val="12"/>
          <c:tx>
            <c:strRef>
              <c:f>'Res 10 yr'!$AE$2</c:f>
              <c:strCache>
                <c:ptCount val="1"/>
                <c:pt idx="0">
                  <c:v>TCA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yr'!$AE$4:$AE$61</c:f>
              <c:numCache>
                <c:formatCode>_("$"* #,##0.00_);_("$"* \(#,##0.00\);_("$"* "-"??_);_(@_)</c:formatCode>
                <c:ptCount val="58"/>
                <c:pt idx="0">
                  <c:v>2.4186000000000001</c:v>
                </c:pt>
                <c:pt idx="1">
                  <c:v>2.4186000000000001</c:v>
                </c:pt>
                <c:pt idx="2">
                  <c:v>2.4186000000000001</c:v>
                </c:pt>
                <c:pt idx="3">
                  <c:v>2.4186000000000001</c:v>
                </c:pt>
                <c:pt idx="4">
                  <c:v>1.044</c:v>
                </c:pt>
                <c:pt idx="5">
                  <c:v>1.044</c:v>
                </c:pt>
                <c:pt idx="6">
                  <c:v>1.044</c:v>
                </c:pt>
                <c:pt idx="7">
                  <c:v>1.044</c:v>
                </c:pt>
                <c:pt idx="8">
                  <c:v>0.75959999999999994</c:v>
                </c:pt>
                <c:pt idx="9">
                  <c:v>0.75959999999999994</c:v>
                </c:pt>
                <c:pt idx="10">
                  <c:v>0.75959999999999994</c:v>
                </c:pt>
                <c:pt idx="11">
                  <c:v>0.75959999999999994</c:v>
                </c:pt>
                <c:pt idx="12">
                  <c:v>0.75959999999999994</c:v>
                </c:pt>
                <c:pt idx="13">
                  <c:v>0.75959999999999994</c:v>
                </c:pt>
                <c:pt idx="14">
                  <c:v>0.75959999999999994</c:v>
                </c:pt>
                <c:pt idx="15">
                  <c:v>0.75959999999999994</c:v>
                </c:pt>
                <c:pt idx="16">
                  <c:v>1.0331999999999999</c:v>
                </c:pt>
                <c:pt idx="17">
                  <c:v>1.0331999999999999</c:v>
                </c:pt>
                <c:pt idx="18">
                  <c:v>1.8311999999999999</c:v>
                </c:pt>
                <c:pt idx="19">
                  <c:v>1.8311999999999999</c:v>
                </c:pt>
                <c:pt idx="20">
                  <c:v>1.8311999999999999</c:v>
                </c:pt>
                <c:pt idx="21">
                  <c:v>1.8311999999999999</c:v>
                </c:pt>
                <c:pt idx="22">
                  <c:v>1.8311999999999999</c:v>
                </c:pt>
                <c:pt idx="23">
                  <c:v>1.2414000000000001</c:v>
                </c:pt>
                <c:pt idx="24">
                  <c:v>1.2414000000000001</c:v>
                </c:pt>
                <c:pt idx="25">
                  <c:v>1.2414000000000001</c:v>
                </c:pt>
                <c:pt idx="26">
                  <c:v>1.2414000000000001</c:v>
                </c:pt>
                <c:pt idx="27">
                  <c:v>1.2414000000000001</c:v>
                </c:pt>
                <c:pt idx="28">
                  <c:v>1.716</c:v>
                </c:pt>
                <c:pt idx="29">
                  <c:v>1.716</c:v>
                </c:pt>
                <c:pt idx="30">
                  <c:v>1.716</c:v>
                </c:pt>
                <c:pt idx="31">
                  <c:v>1.716</c:v>
                </c:pt>
                <c:pt idx="32">
                  <c:v>2.1930000000000001</c:v>
                </c:pt>
                <c:pt idx="33">
                  <c:v>2.1930000000000001</c:v>
                </c:pt>
                <c:pt idx="34">
                  <c:v>2.1930000000000001</c:v>
                </c:pt>
                <c:pt idx="35">
                  <c:v>2.1930000000000001</c:v>
                </c:pt>
                <c:pt idx="36">
                  <c:v>2.1930000000000001</c:v>
                </c:pt>
                <c:pt idx="37">
                  <c:v>2.1930000000000001</c:v>
                </c:pt>
                <c:pt idx="38">
                  <c:v>3.0432000000000001</c:v>
                </c:pt>
                <c:pt idx="39">
                  <c:v>3.0432000000000001</c:v>
                </c:pt>
                <c:pt idx="40">
                  <c:v>3.0432000000000001</c:v>
                </c:pt>
                <c:pt idx="41">
                  <c:v>3.0432000000000001</c:v>
                </c:pt>
                <c:pt idx="42">
                  <c:v>3.0432000000000001</c:v>
                </c:pt>
                <c:pt idx="43">
                  <c:v>3.0432000000000001</c:v>
                </c:pt>
                <c:pt idx="44">
                  <c:v>3.0432000000000001</c:v>
                </c:pt>
                <c:pt idx="45">
                  <c:v>3.0432000000000001</c:v>
                </c:pt>
                <c:pt idx="46">
                  <c:v>3.0432000000000001</c:v>
                </c:pt>
                <c:pt idx="47">
                  <c:v>5.2332000000000001</c:v>
                </c:pt>
                <c:pt idx="48">
                  <c:v>5.2332000000000001</c:v>
                </c:pt>
                <c:pt idx="49">
                  <c:v>4.9889999999999999</c:v>
                </c:pt>
                <c:pt idx="50">
                  <c:v>4.9889999999999999</c:v>
                </c:pt>
                <c:pt idx="51">
                  <c:v>4.9889999999999999</c:v>
                </c:pt>
                <c:pt idx="52">
                  <c:v>4.9889999999999999</c:v>
                </c:pt>
                <c:pt idx="53">
                  <c:v>4.9889999999999999</c:v>
                </c:pt>
                <c:pt idx="54">
                  <c:v>4.9889999999999999</c:v>
                </c:pt>
                <c:pt idx="55">
                  <c:v>4.9889999999999999</c:v>
                </c:pt>
                <c:pt idx="56">
                  <c:v>4.9889999999999999</c:v>
                </c:pt>
                <c:pt idx="57">
                  <c:v>4.9889999999999999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28-4DA9-B8BF-3A00146924F5}"/>
            </c:ext>
          </c:extLst>
        </c:ser>
        <c:ser>
          <c:idx val="13"/>
          <c:order val="13"/>
          <c:tx>
            <c:strRef>
              <c:f>'Res 10 yr'!$AF$2</c:f>
              <c:strCache>
                <c:ptCount val="1"/>
                <c:pt idx="0">
                  <c:v>TEPR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yr'!$AF$4:$AF$61</c:f>
              <c:numCache>
                <c:formatCode>_("$"* #,##0.00_);_("$"* \(#,##0.00\);_("$"* "-"??_);_(@_)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0.13200000000000001</c:v>
                </c:pt>
                <c:pt idx="44">
                  <c:v>0.13200000000000001</c:v>
                </c:pt>
                <c:pt idx="45">
                  <c:v>0.13200000000000001</c:v>
                </c:pt>
                <c:pt idx="46">
                  <c:v>0.13200000000000001</c:v>
                </c:pt>
                <c:pt idx="47">
                  <c:v>0.13200000000000001</c:v>
                </c:pt>
                <c:pt idx="48">
                  <c:v>0.13200000000000001</c:v>
                </c:pt>
                <c:pt idx="49">
                  <c:v>0.13200000000000001</c:v>
                </c:pt>
                <c:pt idx="50">
                  <c:v>0.13200000000000001</c:v>
                </c:pt>
                <c:pt idx="51">
                  <c:v>0.13200000000000001</c:v>
                </c:pt>
                <c:pt idx="52">
                  <c:v>0.13200000000000001</c:v>
                </c:pt>
                <c:pt idx="53">
                  <c:v>0.12000000000000001</c:v>
                </c:pt>
                <c:pt idx="54">
                  <c:v>0.12000000000000001</c:v>
                </c:pt>
                <c:pt idx="55">
                  <c:v>0.12000000000000001</c:v>
                </c:pt>
                <c:pt idx="56">
                  <c:v>0.12000000000000001</c:v>
                </c:pt>
                <c:pt idx="57">
                  <c:v>0.12000000000000001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F28-4DA9-B8BF-3A00146924F5}"/>
            </c:ext>
          </c:extLst>
        </c:ser>
        <c:ser>
          <c:idx val="14"/>
          <c:order val="14"/>
          <c:tx>
            <c:strRef>
              <c:f>'Res 10 yr'!$AG$2</c:f>
              <c:strCache>
                <c:ptCount val="1"/>
                <c:pt idx="0">
                  <c:v>CEPR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'Res 10 yr'!$R$4:$R$61</c:f>
              <c:numCache>
                <c:formatCode>m/d/yyyy</c:formatCode>
                <c:ptCount val="58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45444</c:v>
                </c:pt>
                <c:pt idx="54">
                  <c:v>45474</c:v>
                </c:pt>
                <c:pt idx="55">
                  <c:v>45566</c:v>
                </c:pt>
                <c:pt idx="56">
                  <c:v>45658</c:v>
                </c:pt>
                <c:pt idx="57">
                  <c:v>45748</c:v>
                </c:pt>
              </c:numCache>
            </c:numRef>
          </c:cat>
          <c:val>
            <c:numRef>
              <c:f>'Res 10 yr'!$AG$4:$AG$61</c:f>
              <c:numCache>
                <c:formatCode>_("$"* #,##0.00_);_("$"* \(#,##0.00\);_("$"* "-"??_);_(@_)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1.5424722835462892</c:v>
                </c:pt>
                <c:pt idx="57">
                  <c:v>1.5832682035462891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A-4A49-8C45-B9D9B1B3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012335"/>
        <c:axId val="1332571183"/>
      </c:areaChart>
      <c:dateAx>
        <c:axId val="126101233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571183"/>
        <c:crosses val="autoZero"/>
        <c:auto val="1"/>
        <c:lblOffset val="100"/>
        <c:baseTimeUnit val="days"/>
        <c:majorUnit val="1"/>
        <c:majorTimeUnit val="years"/>
      </c:dateAx>
      <c:valAx>
        <c:axId val="1332571183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0123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 Yr Average Small Commercial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203051284908806E-2"/>
          <c:y val="0.10390109085618734"/>
          <c:w val="0.8992385468745383"/>
          <c:h val="0.75375416053874134"/>
        </c:manualLayout>
      </c:layout>
      <c:areaChart>
        <c:grouping val="stacked"/>
        <c:varyColors val="0"/>
        <c:ser>
          <c:idx val="0"/>
          <c:order val="0"/>
          <c:tx>
            <c:strRef>
              <c:f>'SB 10 yr'!$R$2</c:f>
              <c:strCache>
                <c:ptCount val="1"/>
                <c:pt idx="0">
                  <c:v>Customer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yr'!$R$4:$R$60</c:f>
              <c:numCache>
                <c:formatCode>_("$"* #,##0.00_);_("$"* \(#,##0.00\);_("$"* "-"??_);_(@_)</c:formatCode>
                <c:ptCount val="57"/>
                <c:pt idx="0">
                  <c:v>16.5</c:v>
                </c:pt>
                <c:pt idx="1">
                  <c:v>16.5</c:v>
                </c:pt>
                <c:pt idx="2">
                  <c:v>16.5</c:v>
                </c:pt>
                <c:pt idx="3">
                  <c:v>16.5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16.5</c:v>
                </c:pt>
                <c:pt idx="8">
                  <c:v>16.5</c:v>
                </c:pt>
                <c:pt idx="9">
                  <c:v>16.5</c:v>
                </c:pt>
                <c:pt idx="10">
                  <c:v>16.5</c:v>
                </c:pt>
                <c:pt idx="11">
                  <c:v>16.5</c:v>
                </c:pt>
                <c:pt idx="12">
                  <c:v>16.5</c:v>
                </c:pt>
                <c:pt idx="13">
                  <c:v>16.5</c:v>
                </c:pt>
                <c:pt idx="14">
                  <c:v>16.5</c:v>
                </c:pt>
                <c:pt idx="15">
                  <c:v>16.5</c:v>
                </c:pt>
                <c:pt idx="16">
                  <c:v>16.5</c:v>
                </c:pt>
                <c:pt idx="17">
                  <c:v>16.5</c:v>
                </c:pt>
                <c:pt idx="18">
                  <c:v>16.5</c:v>
                </c:pt>
                <c:pt idx="19">
                  <c:v>16.5</c:v>
                </c:pt>
                <c:pt idx="20">
                  <c:v>11.39</c:v>
                </c:pt>
                <c:pt idx="21">
                  <c:v>11.39</c:v>
                </c:pt>
                <c:pt idx="22">
                  <c:v>11.39</c:v>
                </c:pt>
                <c:pt idx="23">
                  <c:v>11.39</c:v>
                </c:pt>
                <c:pt idx="24">
                  <c:v>11.39</c:v>
                </c:pt>
                <c:pt idx="25">
                  <c:v>11.39</c:v>
                </c:pt>
                <c:pt idx="26">
                  <c:v>11.39</c:v>
                </c:pt>
                <c:pt idx="27">
                  <c:v>11.39</c:v>
                </c:pt>
                <c:pt idx="28">
                  <c:v>11.39</c:v>
                </c:pt>
                <c:pt idx="29">
                  <c:v>11.39</c:v>
                </c:pt>
                <c:pt idx="30">
                  <c:v>11.39</c:v>
                </c:pt>
                <c:pt idx="31">
                  <c:v>11.39</c:v>
                </c:pt>
                <c:pt idx="32">
                  <c:v>11.39</c:v>
                </c:pt>
                <c:pt idx="33">
                  <c:v>11.39</c:v>
                </c:pt>
                <c:pt idx="34">
                  <c:v>11.39</c:v>
                </c:pt>
                <c:pt idx="35">
                  <c:v>11.39</c:v>
                </c:pt>
                <c:pt idx="36">
                  <c:v>11.39</c:v>
                </c:pt>
                <c:pt idx="37">
                  <c:v>11.39</c:v>
                </c:pt>
                <c:pt idx="38">
                  <c:v>11.39</c:v>
                </c:pt>
                <c:pt idx="39">
                  <c:v>11.39</c:v>
                </c:pt>
                <c:pt idx="40">
                  <c:v>11.39</c:v>
                </c:pt>
                <c:pt idx="41">
                  <c:v>11.39</c:v>
                </c:pt>
                <c:pt idx="42">
                  <c:v>11.39</c:v>
                </c:pt>
                <c:pt idx="43">
                  <c:v>11.39</c:v>
                </c:pt>
                <c:pt idx="44">
                  <c:v>11.39</c:v>
                </c:pt>
                <c:pt idx="45">
                  <c:v>11.39</c:v>
                </c:pt>
                <c:pt idx="46">
                  <c:v>11.39</c:v>
                </c:pt>
                <c:pt idx="47">
                  <c:v>11.39</c:v>
                </c:pt>
                <c:pt idx="48">
                  <c:v>11.39</c:v>
                </c:pt>
                <c:pt idx="49">
                  <c:v>11.39</c:v>
                </c:pt>
                <c:pt idx="50">
                  <c:v>11.39</c:v>
                </c:pt>
                <c:pt idx="51">
                  <c:v>11.39</c:v>
                </c:pt>
                <c:pt idx="52">
                  <c:v>11.39</c:v>
                </c:pt>
                <c:pt idx="53">
                  <c:v>11.39</c:v>
                </c:pt>
                <c:pt idx="54">
                  <c:v>11.39</c:v>
                </c:pt>
                <c:pt idx="55">
                  <c:v>11.39</c:v>
                </c:pt>
                <c:pt idx="56">
                  <c:v>11.39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3-4E9F-A457-57E06237611B}"/>
            </c:ext>
          </c:extLst>
        </c:ser>
        <c:ser>
          <c:idx val="1"/>
          <c:order val="1"/>
          <c:tx>
            <c:strRef>
              <c:f>'SB 10 yr'!$S$2</c:f>
              <c:strCache>
                <c:ptCount val="1"/>
                <c:pt idx="0">
                  <c:v>1st Tier Energy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yr'!$S$4:$S$60</c:f>
              <c:numCache>
                <c:formatCode>_("$"* #,##0.00_);_("$"* \(#,##0.00\);_("$"* "-"??_);_(@_)</c:formatCode>
                <c:ptCount val="57"/>
                <c:pt idx="0">
                  <c:v>198.95</c:v>
                </c:pt>
                <c:pt idx="1">
                  <c:v>198.95</c:v>
                </c:pt>
                <c:pt idx="2">
                  <c:v>198.95</c:v>
                </c:pt>
                <c:pt idx="3">
                  <c:v>198.95</c:v>
                </c:pt>
                <c:pt idx="4">
                  <c:v>198.95</c:v>
                </c:pt>
                <c:pt idx="5">
                  <c:v>198.95</c:v>
                </c:pt>
                <c:pt idx="6">
                  <c:v>198.95</c:v>
                </c:pt>
                <c:pt idx="7">
                  <c:v>198.95</c:v>
                </c:pt>
                <c:pt idx="8">
                  <c:v>198.95</c:v>
                </c:pt>
                <c:pt idx="9">
                  <c:v>198.95</c:v>
                </c:pt>
                <c:pt idx="10">
                  <c:v>198.95</c:v>
                </c:pt>
                <c:pt idx="11">
                  <c:v>198.95</c:v>
                </c:pt>
                <c:pt idx="12">
                  <c:v>198.95</c:v>
                </c:pt>
                <c:pt idx="13">
                  <c:v>198.95</c:v>
                </c:pt>
                <c:pt idx="14">
                  <c:v>198.95</c:v>
                </c:pt>
                <c:pt idx="15">
                  <c:v>198.95</c:v>
                </c:pt>
                <c:pt idx="16">
                  <c:v>198.95</c:v>
                </c:pt>
                <c:pt idx="17">
                  <c:v>198.95</c:v>
                </c:pt>
                <c:pt idx="18">
                  <c:v>198.95</c:v>
                </c:pt>
                <c:pt idx="19">
                  <c:v>198.95</c:v>
                </c:pt>
                <c:pt idx="20">
                  <c:v>207.78200000000001</c:v>
                </c:pt>
                <c:pt idx="21">
                  <c:v>207.78200000000001</c:v>
                </c:pt>
                <c:pt idx="22">
                  <c:v>207.78200000000001</c:v>
                </c:pt>
                <c:pt idx="23">
                  <c:v>207.78200000000001</c:v>
                </c:pt>
                <c:pt idx="24">
                  <c:v>207.78200000000001</c:v>
                </c:pt>
                <c:pt idx="25">
                  <c:v>207.78200000000001</c:v>
                </c:pt>
                <c:pt idx="26">
                  <c:v>207.78200000000001</c:v>
                </c:pt>
                <c:pt idx="27">
                  <c:v>207.78200000000001</c:v>
                </c:pt>
                <c:pt idx="28">
                  <c:v>207.78200000000001</c:v>
                </c:pt>
                <c:pt idx="29">
                  <c:v>207.78200000000001</c:v>
                </c:pt>
                <c:pt idx="30">
                  <c:v>207.78200000000001</c:v>
                </c:pt>
                <c:pt idx="31">
                  <c:v>207.78200000000001</c:v>
                </c:pt>
                <c:pt idx="32">
                  <c:v>207.78200000000001</c:v>
                </c:pt>
                <c:pt idx="33">
                  <c:v>207.78200000000001</c:v>
                </c:pt>
                <c:pt idx="34">
                  <c:v>207.78200000000001</c:v>
                </c:pt>
                <c:pt idx="35">
                  <c:v>207.78200000000001</c:v>
                </c:pt>
                <c:pt idx="36">
                  <c:v>207.78200000000001</c:v>
                </c:pt>
                <c:pt idx="37">
                  <c:v>207.78200000000001</c:v>
                </c:pt>
                <c:pt idx="38">
                  <c:v>207.78200000000001</c:v>
                </c:pt>
                <c:pt idx="39">
                  <c:v>207.78200000000001</c:v>
                </c:pt>
                <c:pt idx="40">
                  <c:v>207.78200000000001</c:v>
                </c:pt>
                <c:pt idx="41">
                  <c:v>207.78200000000001</c:v>
                </c:pt>
                <c:pt idx="42">
                  <c:v>207.78200000000001</c:v>
                </c:pt>
                <c:pt idx="43">
                  <c:v>207.78200000000001</c:v>
                </c:pt>
                <c:pt idx="44">
                  <c:v>207.78200000000001</c:v>
                </c:pt>
                <c:pt idx="45">
                  <c:v>207.78200000000001</c:v>
                </c:pt>
                <c:pt idx="46">
                  <c:v>207.78200000000001</c:v>
                </c:pt>
                <c:pt idx="47">
                  <c:v>207.78200000000001</c:v>
                </c:pt>
                <c:pt idx="48">
                  <c:v>207.78200000000001</c:v>
                </c:pt>
                <c:pt idx="49">
                  <c:v>207.78200000000001</c:v>
                </c:pt>
                <c:pt idx="50">
                  <c:v>207.78200000000001</c:v>
                </c:pt>
                <c:pt idx="51">
                  <c:v>207.78200000000001</c:v>
                </c:pt>
                <c:pt idx="52">
                  <c:v>207.78200000000001</c:v>
                </c:pt>
                <c:pt idx="53">
                  <c:v>207.78200000000001</c:v>
                </c:pt>
                <c:pt idx="54">
                  <c:v>207.78200000000001</c:v>
                </c:pt>
                <c:pt idx="55">
                  <c:v>207.78200000000001</c:v>
                </c:pt>
                <c:pt idx="56">
                  <c:v>207.78200000000001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3-4E9F-A457-57E06237611B}"/>
            </c:ext>
          </c:extLst>
        </c:ser>
        <c:ser>
          <c:idx val="2"/>
          <c:order val="2"/>
          <c:tx>
            <c:strRef>
              <c:f>'SB 10 yr'!$T$2</c:f>
              <c:strCache>
                <c:ptCount val="1"/>
                <c:pt idx="0">
                  <c:v>BHEAP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yr'!$T$4:$T$60</c:f>
              <c:numCache>
                <c:formatCode>_("$"* #,##0.00_);_("$"* \(#,##0.00\);_("$"* "-"??_);_(@_)</c:formatCode>
                <c:ptCount val="57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1.46</c:v>
                </c:pt>
                <c:pt idx="34">
                  <c:v>1.46</c:v>
                </c:pt>
                <c:pt idx="35">
                  <c:v>1.46</c:v>
                </c:pt>
                <c:pt idx="36">
                  <c:v>1.46</c:v>
                </c:pt>
                <c:pt idx="37">
                  <c:v>1.46</c:v>
                </c:pt>
                <c:pt idx="38">
                  <c:v>1.46</c:v>
                </c:pt>
                <c:pt idx="39">
                  <c:v>1.46</c:v>
                </c:pt>
                <c:pt idx="40">
                  <c:v>1.46</c:v>
                </c:pt>
                <c:pt idx="41">
                  <c:v>1.46</c:v>
                </c:pt>
                <c:pt idx="42">
                  <c:v>1.46</c:v>
                </c:pt>
                <c:pt idx="43">
                  <c:v>1.46</c:v>
                </c:pt>
                <c:pt idx="44">
                  <c:v>1.46</c:v>
                </c:pt>
                <c:pt idx="45">
                  <c:v>1.46</c:v>
                </c:pt>
                <c:pt idx="46">
                  <c:v>1.46</c:v>
                </c:pt>
                <c:pt idx="47">
                  <c:v>1.46</c:v>
                </c:pt>
                <c:pt idx="48">
                  <c:v>1.46</c:v>
                </c:pt>
                <c:pt idx="49">
                  <c:v>1.46</c:v>
                </c:pt>
                <c:pt idx="50">
                  <c:v>1.46</c:v>
                </c:pt>
                <c:pt idx="51">
                  <c:v>1.46</c:v>
                </c:pt>
                <c:pt idx="52">
                  <c:v>5.36</c:v>
                </c:pt>
                <c:pt idx="53">
                  <c:v>5.36</c:v>
                </c:pt>
                <c:pt idx="54">
                  <c:v>5.36</c:v>
                </c:pt>
                <c:pt idx="55">
                  <c:v>5.36</c:v>
                </c:pt>
                <c:pt idx="56">
                  <c:v>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3-4E9F-A457-57E06237611B}"/>
            </c:ext>
          </c:extLst>
        </c:ser>
        <c:ser>
          <c:idx val="3"/>
          <c:order val="3"/>
          <c:tx>
            <c:strRef>
              <c:f>'SB 10 yr'!$U$2</c:f>
              <c:strCache>
                <c:ptCount val="1"/>
                <c:pt idx="0">
                  <c:v>CACJA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yr'!$U$4:$U$60</c:f>
              <c:numCache>
                <c:formatCode>_("$"* #,##0.00_);_("$"* \(#,##0.00\);_("$"* "-"??_);_(@_)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4.4849999999999994</c:v>
                </c:pt>
                <c:pt idx="7">
                  <c:v>4.4849999999999994</c:v>
                </c:pt>
                <c:pt idx="8">
                  <c:v>7.8889999999999993</c:v>
                </c:pt>
                <c:pt idx="9">
                  <c:v>7.8889999999999993</c:v>
                </c:pt>
                <c:pt idx="10">
                  <c:v>7.8889999999999993</c:v>
                </c:pt>
                <c:pt idx="11">
                  <c:v>8.9469999999999992</c:v>
                </c:pt>
                <c:pt idx="12">
                  <c:v>8.9469999999999992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10.465</c:v>
                </c:pt>
                <c:pt idx="17">
                  <c:v>10.465</c:v>
                </c:pt>
                <c:pt idx="18">
                  <c:v>10.533999999999999</c:v>
                </c:pt>
                <c:pt idx="19">
                  <c:v>10.533999999999999</c:v>
                </c:pt>
                <c:pt idx="20">
                  <c:v>10.533999999999999</c:v>
                </c:pt>
                <c:pt idx="21">
                  <c:v>8.6479999999999997</c:v>
                </c:pt>
                <c:pt idx="22">
                  <c:v>8.6479999999999997</c:v>
                </c:pt>
                <c:pt idx="23">
                  <c:v>8.6479999999999997</c:v>
                </c:pt>
                <c:pt idx="24">
                  <c:v>8.6479999999999997</c:v>
                </c:pt>
                <c:pt idx="25">
                  <c:v>8.6479999999999997</c:v>
                </c:pt>
                <c:pt idx="26">
                  <c:v>8.6479999999999997</c:v>
                </c:pt>
                <c:pt idx="27">
                  <c:v>8.6479999999999997</c:v>
                </c:pt>
                <c:pt idx="28">
                  <c:v>8.6479999999999997</c:v>
                </c:pt>
                <c:pt idx="29">
                  <c:v>8.6479999999999997</c:v>
                </c:pt>
                <c:pt idx="30">
                  <c:v>8.6479999999999997</c:v>
                </c:pt>
                <c:pt idx="31">
                  <c:v>8.6479999999999997</c:v>
                </c:pt>
                <c:pt idx="32">
                  <c:v>8.6479999999999997</c:v>
                </c:pt>
                <c:pt idx="33">
                  <c:v>8.6479999999999997</c:v>
                </c:pt>
                <c:pt idx="34">
                  <c:v>8.6479999999999997</c:v>
                </c:pt>
                <c:pt idx="35">
                  <c:v>8.6479999999999997</c:v>
                </c:pt>
                <c:pt idx="36">
                  <c:v>8.6479999999999997</c:v>
                </c:pt>
                <c:pt idx="37">
                  <c:v>8.6479999999999997</c:v>
                </c:pt>
                <c:pt idx="38">
                  <c:v>8.6479999999999997</c:v>
                </c:pt>
                <c:pt idx="39">
                  <c:v>8.6479999999999997</c:v>
                </c:pt>
                <c:pt idx="40">
                  <c:v>8.6479999999999997</c:v>
                </c:pt>
                <c:pt idx="41">
                  <c:v>8.6479999999999997</c:v>
                </c:pt>
                <c:pt idx="42">
                  <c:v>8.6479999999999997</c:v>
                </c:pt>
                <c:pt idx="43">
                  <c:v>8.6479999999999997</c:v>
                </c:pt>
                <c:pt idx="44">
                  <c:v>8.6479999999999997</c:v>
                </c:pt>
                <c:pt idx="45">
                  <c:v>8.6479999999999997</c:v>
                </c:pt>
                <c:pt idx="46">
                  <c:v>8.6479999999999997</c:v>
                </c:pt>
                <c:pt idx="47">
                  <c:v>8.6479999999999997</c:v>
                </c:pt>
                <c:pt idx="48">
                  <c:v>8.6479999999999997</c:v>
                </c:pt>
                <c:pt idx="49">
                  <c:v>8.6479999999999997</c:v>
                </c:pt>
                <c:pt idx="50">
                  <c:v>8.6479999999999997</c:v>
                </c:pt>
                <c:pt idx="51">
                  <c:v>8.6479999999999997</c:v>
                </c:pt>
                <c:pt idx="52">
                  <c:v>8.6479999999999997</c:v>
                </c:pt>
                <c:pt idx="53">
                  <c:v>8.6479999999999997</c:v>
                </c:pt>
                <c:pt idx="54">
                  <c:v>8.6479999999999997</c:v>
                </c:pt>
                <c:pt idx="55">
                  <c:v>8.6479999999999997</c:v>
                </c:pt>
                <c:pt idx="56">
                  <c:v>8.6479999999999997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C3-4E9F-A457-57E06237611B}"/>
            </c:ext>
          </c:extLst>
        </c:ser>
        <c:ser>
          <c:idx val="4"/>
          <c:order val="4"/>
          <c:tx>
            <c:strRef>
              <c:f>'SB 10 yr'!$V$2</c:f>
              <c:strCache>
                <c:ptCount val="1"/>
                <c:pt idx="0">
                  <c:v>DSMCA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yr'!$V$4:$V$60</c:f>
              <c:numCache>
                <c:formatCode>_("$"* #,##0.00_);_("$"* \(#,##0.00\);_("$"* "-"??_);_(@_)</c:formatCode>
                <c:ptCount val="57"/>
                <c:pt idx="0">
                  <c:v>6.72045768</c:v>
                </c:pt>
                <c:pt idx="1">
                  <c:v>9.34964628</c:v>
                </c:pt>
                <c:pt idx="2">
                  <c:v>9.34964628</c:v>
                </c:pt>
                <c:pt idx="3">
                  <c:v>7.9326594100000003</c:v>
                </c:pt>
                <c:pt idx="4">
                  <c:v>7.8445471000000007</c:v>
                </c:pt>
                <c:pt idx="5">
                  <c:v>7.1334187999999994</c:v>
                </c:pt>
                <c:pt idx="6">
                  <c:v>6.9748797999999992</c:v>
                </c:pt>
                <c:pt idx="7">
                  <c:v>7.4655709999999988</c:v>
                </c:pt>
                <c:pt idx="8">
                  <c:v>7.5053876799999992</c:v>
                </c:pt>
                <c:pt idx="9">
                  <c:v>8.4352587199999984</c:v>
                </c:pt>
                <c:pt idx="10">
                  <c:v>8.4352587199999984</c:v>
                </c:pt>
                <c:pt idx="11">
                  <c:v>9.9126578399999996</c:v>
                </c:pt>
                <c:pt idx="12">
                  <c:v>10.20448644</c:v>
                </c:pt>
                <c:pt idx="13">
                  <c:v>9.5934900931200016</c:v>
                </c:pt>
                <c:pt idx="14">
                  <c:v>9.5934900931200016</c:v>
                </c:pt>
                <c:pt idx="15">
                  <c:v>10.077676893120001</c:v>
                </c:pt>
                <c:pt idx="16">
                  <c:v>8.0900328140799989</c:v>
                </c:pt>
                <c:pt idx="17">
                  <c:v>9.3960760343999983</c:v>
                </c:pt>
                <c:pt idx="18">
                  <c:v>9.4944010344000009</c:v>
                </c:pt>
                <c:pt idx="19">
                  <c:v>9.1037230344000015</c:v>
                </c:pt>
                <c:pt idx="20">
                  <c:v>7.5225429479088008</c:v>
                </c:pt>
                <c:pt idx="21">
                  <c:v>7.4750157479088015</c:v>
                </c:pt>
                <c:pt idx="22">
                  <c:v>7.7271417479088029</c:v>
                </c:pt>
                <c:pt idx="23">
                  <c:v>7.4394684752471996</c:v>
                </c:pt>
                <c:pt idx="24">
                  <c:v>7.4602696752472006</c:v>
                </c:pt>
                <c:pt idx="25">
                  <c:v>5.665835650078801</c:v>
                </c:pt>
                <c:pt idx="26">
                  <c:v>5.665835650078801</c:v>
                </c:pt>
                <c:pt idx="27">
                  <c:v>5.5901150500788006</c:v>
                </c:pt>
                <c:pt idx="28">
                  <c:v>5.6741450046008</c:v>
                </c:pt>
                <c:pt idx="29">
                  <c:v>5.6908890046008</c:v>
                </c:pt>
                <c:pt idx="30">
                  <c:v>6.0718721390712007</c:v>
                </c:pt>
                <c:pt idx="31">
                  <c:v>5.9361629390712007</c:v>
                </c:pt>
                <c:pt idx="32">
                  <c:v>6.0610974263580015</c:v>
                </c:pt>
                <c:pt idx="33">
                  <c:v>6.0610974263580015</c:v>
                </c:pt>
                <c:pt idx="34">
                  <c:v>6.0610974263580015</c:v>
                </c:pt>
                <c:pt idx="35">
                  <c:v>6.0853164263580011</c:v>
                </c:pt>
                <c:pt idx="36">
                  <c:v>8.7709739987100015</c:v>
                </c:pt>
                <c:pt idx="37">
                  <c:v>9.3187189987100005</c:v>
                </c:pt>
                <c:pt idx="38">
                  <c:v>9.2400992487100009</c:v>
                </c:pt>
                <c:pt idx="39">
                  <c:v>9.668301748710002</c:v>
                </c:pt>
                <c:pt idx="40">
                  <c:v>8.4586287643944011</c:v>
                </c:pt>
                <c:pt idx="41">
                  <c:v>8.4357575643944003</c:v>
                </c:pt>
                <c:pt idx="42">
                  <c:v>9.2603316997692016</c:v>
                </c:pt>
                <c:pt idx="43">
                  <c:v>9.0764535997692004</c:v>
                </c:pt>
                <c:pt idx="44">
                  <c:v>9.0859548997692023</c:v>
                </c:pt>
                <c:pt idx="45">
                  <c:v>7.4279857899240023</c:v>
                </c:pt>
                <c:pt idx="46">
                  <c:v>7.6048425944460005</c:v>
                </c:pt>
                <c:pt idx="47">
                  <c:v>7.785335094446002</c:v>
                </c:pt>
                <c:pt idx="48">
                  <c:v>7.785335094446002</c:v>
                </c:pt>
                <c:pt idx="49">
                  <c:v>7.9503510862032032</c:v>
                </c:pt>
                <c:pt idx="50">
                  <c:v>7.9290080062032029</c:v>
                </c:pt>
                <c:pt idx="51">
                  <c:v>7.7973836062032023</c:v>
                </c:pt>
                <c:pt idx="52">
                  <c:v>7.7973836062032023</c:v>
                </c:pt>
                <c:pt idx="53">
                  <c:v>9.9727453240332036</c:v>
                </c:pt>
                <c:pt idx="54">
                  <c:v>9.8270932240332023</c:v>
                </c:pt>
                <c:pt idx="55">
                  <c:v>9.834947373128804</c:v>
                </c:pt>
                <c:pt idx="56">
                  <c:v>10.140571373128804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C3-4E9F-A457-57E06237611B}"/>
            </c:ext>
          </c:extLst>
        </c:ser>
        <c:ser>
          <c:idx val="5"/>
          <c:order val="5"/>
          <c:tx>
            <c:strRef>
              <c:f>'SB 10 yr'!$W$2</c:f>
              <c:strCache>
                <c:ptCount val="1"/>
                <c:pt idx="0">
                  <c:v>EASBC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yr'!$W$4:$W$60</c:f>
              <c:numCache>
                <c:formatCode>_("$"* #,##0.00_);_("$"* \(#,##0.00\);_("$"* "-"??_);_(@_)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0.79</c:v>
                </c:pt>
                <c:pt idx="49">
                  <c:v>0.79</c:v>
                </c:pt>
                <c:pt idx="50">
                  <c:v>0.79</c:v>
                </c:pt>
                <c:pt idx="51">
                  <c:v>0.79</c:v>
                </c:pt>
                <c:pt idx="52">
                  <c:v>0.79</c:v>
                </c:pt>
                <c:pt idx="53">
                  <c:v>0.79</c:v>
                </c:pt>
                <c:pt idx="54">
                  <c:v>0.81</c:v>
                </c:pt>
                <c:pt idx="55">
                  <c:v>0.81</c:v>
                </c:pt>
                <c:pt idx="56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C3-4E9F-A457-57E06237611B}"/>
            </c:ext>
          </c:extLst>
        </c:ser>
        <c:ser>
          <c:idx val="6"/>
          <c:order val="6"/>
          <c:tx>
            <c:strRef>
              <c:f>'SB 10 yr'!$X$2</c:f>
              <c:strCache>
                <c:ptCount val="1"/>
                <c:pt idx="0">
                  <c:v>ECA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yr'!$X$4:$X$60</c:f>
              <c:numCache>
                <c:formatCode>_("$"* #,##0.00_);_("$"* \(#,##0.00\);_("$"* "-"??_);_(@_)</c:formatCode>
                <c:ptCount val="57"/>
                <c:pt idx="0">
                  <c:v>86.411000000000001</c:v>
                </c:pt>
                <c:pt idx="1">
                  <c:v>114.03399999999999</c:v>
                </c:pt>
                <c:pt idx="2">
                  <c:v>114.03399999999999</c:v>
                </c:pt>
                <c:pt idx="3">
                  <c:v>96.439000000000007</c:v>
                </c:pt>
                <c:pt idx="4">
                  <c:v>96.439000000000007</c:v>
                </c:pt>
                <c:pt idx="5">
                  <c:v>94.483999999999995</c:v>
                </c:pt>
                <c:pt idx="6">
                  <c:v>82.984000000000009</c:v>
                </c:pt>
                <c:pt idx="7">
                  <c:v>104.696</c:v>
                </c:pt>
                <c:pt idx="8">
                  <c:v>104.696</c:v>
                </c:pt>
                <c:pt idx="9">
                  <c:v>104.696</c:v>
                </c:pt>
                <c:pt idx="10">
                  <c:v>104.696</c:v>
                </c:pt>
                <c:pt idx="11">
                  <c:v>83.26</c:v>
                </c:pt>
                <c:pt idx="12">
                  <c:v>92.436999999999998</c:v>
                </c:pt>
                <c:pt idx="13">
                  <c:v>76.704999999999998</c:v>
                </c:pt>
                <c:pt idx="14">
                  <c:v>76.704999999999998</c:v>
                </c:pt>
                <c:pt idx="15">
                  <c:v>91.930999999999997</c:v>
                </c:pt>
                <c:pt idx="16">
                  <c:v>72.289000000000001</c:v>
                </c:pt>
                <c:pt idx="17">
                  <c:v>93.195999999999998</c:v>
                </c:pt>
                <c:pt idx="18">
                  <c:v>93.84</c:v>
                </c:pt>
                <c:pt idx="19">
                  <c:v>80.132000000000005</c:v>
                </c:pt>
                <c:pt idx="20">
                  <c:v>68.792999999999992</c:v>
                </c:pt>
                <c:pt idx="21">
                  <c:v>68.792999999999992</c:v>
                </c:pt>
                <c:pt idx="22">
                  <c:v>78.798000000000002</c:v>
                </c:pt>
                <c:pt idx="23">
                  <c:v>86.755999999999986</c:v>
                </c:pt>
                <c:pt idx="24">
                  <c:v>87.63000000000001</c:v>
                </c:pt>
                <c:pt idx="25">
                  <c:v>94.277000000000001</c:v>
                </c:pt>
                <c:pt idx="26">
                  <c:v>94.277000000000001</c:v>
                </c:pt>
                <c:pt idx="27">
                  <c:v>89.998999999999995</c:v>
                </c:pt>
                <c:pt idx="28">
                  <c:v>84.50200000000001</c:v>
                </c:pt>
                <c:pt idx="29">
                  <c:v>85.421999999999997</c:v>
                </c:pt>
                <c:pt idx="30">
                  <c:v>79.396000000000001</c:v>
                </c:pt>
                <c:pt idx="31">
                  <c:v>72.542000000000002</c:v>
                </c:pt>
                <c:pt idx="32">
                  <c:v>80.522999999999996</c:v>
                </c:pt>
                <c:pt idx="33">
                  <c:v>80.522999999999996</c:v>
                </c:pt>
                <c:pt idx="34">
                  <c:v>80.522999999999996</c:v>
                </c:pt>
                <c:pt idx="35">
                  <c:v>81.765000000000001</c:v>
                </c:pt>
                <c:pt idx="36">
                  <c:v>88.641999999999996</c:v>
                </c:pt>
                <c:pt idx="37">
                  <c:v>108.56</c:v>
                </c:pt>
                <c:pt idx="38">
                  <c:v>101.75200000000001</c:v>
                </c:pt>
                <c:pt idx="39">
                  <c:v>117.32299999999999</c:v>
                </c:pt>
                <c:pt idx="40">
                  <c:v>140.024</c:v>
                </c:pt>
                <c:pt idx="41">
                  <c:v>139.012</c:v>
                </c:pt>
                <c:pt idx="42">
                  <c:v>146.39499999999998</c:v>
                </c:pt>
                <c:pt idx="43">
                  <c:v>138.828</c:v>
                </c:pt>
                <c:pt idx="44">
                  <c:v>138.828</c:v>
                </c:pt>
                <c:pt idx="45">
                  <c:v>118.634</c:v>
                </c:pt>
                <c:pt idx="46">
                  <c:v>118.634</c:v>
                </c:pt>
                <c:pt idx="47">
                  <c:v>118.634</c:v>
                </c:pt>
                <c:pt idx="48">
                  <c:v>118.634</c:v>
                </c:pt>
                <c:pt idx="49">
                  <c:v>104.857</c:v>
                </c:pt>
                <c:pt idx="50">
                  <c:v>104.857</c:v>
                </c:pt>
                <c:pt idx="51">
                  <c:v>99.084000000000003</c:v>
                </c:pt>
                <c:pt idx="52">
                  <c:v>99.084000000000003</c:v>
                </c:pt>
                <c:pt idx="53">
                  <c:v>86.227000000000004</c:v>
                </c:pt>
                <c:pt idx="54">
                  <c:v>81.42</c:v>
                </c:pt>
                <c:pt idx="55">
                  <c:v>85.421999999999997</c:v>
                </c:pt>
                <c:pt idx="56">
                  <c:v>95.542000000000002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C3-4E9F-A457-57E06237611B}"/>
            </c:ext>
          </c:extLst>
        </c:ser>
        <c:ser>
          <c:idx val="7"/>
          <c:order val="7"/>
          <c:tx>
            <c:strRef>
              <c:f>'SB 10 yr'!$Y$2</c:f>
              <c:strCache>
                <c:ptCount val="1"/>
                <c:pt idx="0">
                  <c:v>EGCRR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yr'!$Y$4:$Y$60</c:f>
              <c:numCache>
                <c:formatCode>_("$"* #,##0.00_);_("$"* \(#,##0.00\);_("$"* "-"??_);_(@_)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13.317</c:v>
                </c:pt>
                <c:pt idx="35">
                  <c:v>13.317</c:v>
                </c:pt>
                <c:pt idx="36">
                  <c:v>13.317</c:v>
                </c:pt>
                <c:pt idx="37">
                  <c:v>13.317</c:v>
                </c:pt>
                <c:pt idx="38">
                  <c:v>13.317</c:v>
                </c:pt>
                <c:pt idx="39">
                  <c:v>13.317</c:v>
                </c:pt>
                <c:pt idx="40">
                  <c:v>13.317</c:v>
                </c:pt>
                <c:pt idx="41">
                  <c:v>13.317</c:v>
                </c:pt>
                <c:pt idx="42">
                  <c:v>13.317</c:v>
                </c:pt>
                <c:pt idx="43">
                  <c:v>13.317</c:v>
                </c:pt>
                <c:pt idx="44">
                  <c:v>13.317</c:v>
                </c:pt>
                <c:pt idx="45">
                  <c:v>13.317</c:v>
                </c:pt>
                <c:pt idx="46">
                  <c:v>13.317</c:v>
                </c:pt>
                <c:pt idx="47">
                  <c:v>13.317</c:v>
                </c:pt>
                <c:pt idx="48">
                  <c:v>13.317</c:v>
                </c:pt>
                <c:pt idx="49">
                  <c:v>13.317</c:v>
                </c:pt>
                <c:pt idx="50">
                  <c:v>13.317</c:v>
                </c:pt>
                <c:pt idx="51">
                  <c:v>13.317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C3-4E9F-A457-57E06237611B}"/>
            </c:ext>
          </c:extLst>
        </c:ser>
        <c:ser>
          <c:idx val="8"/>
          <c:order val="8"/>
          <c:tx>
            <c:strRef>
              <c:f>'SB 10 yr'!$Z$2</c:f>
              <c:strCache>
                <c:ptCount val="1"/>
                <c:pt idx="0">
                  <c:v>GRSA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yr'!$Z$4:$Z$60</c:f>
              <c:numCache>
                <c:formatCode>_("$"* #,##0.00_);_("$"* \(#,##0.00\);_("$"* "-"??_);_(@_)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5.0742783999999999</c:v>
                </c:pt>
                <c:pt idx="14">
                  <c:v>5.0742783999999999</c:v>
                </c:pt>
                <c:pt idx="15">
                  <c:v>5.0742783999999999</c:v>
                </c:pt>
                <c:pt idx="16">
                  <c:v>5.0742783999999999</c:v>
                </c:pt>
                <c:pt idx="17">
                  <c:v>5.0742783999999999</c:v>
                </c:pt>
                <c:pt idx="18">
                  <c:v>5.0742783999999999</c:v>
                </c:pt>
                <c:pt idx="19">
                  <c:v>5.0742783999999999</c:v>
                </c:pt>
                <c:pt idx="20">
                  <c:v>-8.2239909560000015</c:v>
                </c:pt>
                <c:pt idx="21">
                  <c:v>-8.2239909560000015</c:v>
                </c:pt>
                <c:pt idx="22">
                  <c:v>-8.2239909560000015</c:v>
                </c:pt>
                <c:pt idx="23">
                  <c:v>-8.2239909560000015</c:v>
                </c:pt>
                <c:pt idx="24">
                  <c:v>-8.2239909560000015</c:v>
                </c:pt>
                <c:pt idx="25">
                  <c:v>-8.2239909560000015</c:v>
                </c:pt>
                <c:pt idx="26">
                  <c:v>-8.2239909560000015</c:v>
                </c:pt>
                <c:pt idx="27">
                  <c:v>-8.2239909560000015</c:v>
                </c:pt>
                <c:pt idx="28">
                  <c:v>-8.2239909560000015</c:v>
                </c:pt>
                <c:pt idx="29">
                  <c:v>-8.2239909560000015</c:v>
                </c:pt>
                <c:pt idx="30">
                  <c:v>-8.2239909560000015</c:v>
                </c:pt>
                <c:pt idx="31">
                  <c:v>-8.2239909560000015</c:v>
                </c:pt>
                <c:pt idx="32">
                  <c:v>-8.2239909560000015</c:v>
                </c:pt>
                <c:pt idx="33">
                  <c:v>-8.2239909560000015</c:v>
                </c:pt>
                <c:pt idx="34">
                  <c:v>-8.2239909560000015</c:v>
                </c:pt>
                <c:pt idx="35">
                  <c:v>-8.2239909560000015</c:v>
                </c:pt>
                <c:pt idx="36">
                  <c:v>-8.2239909560000015</c:v>
                </c:pt>
                <c:pt idx="37">
                  <c:v>-8.2239909560000015</c:v>
                </c:pt>
                <c:pt idx="38">
                  <c:v>-8.2239909560000015</c:v>
                </c:pt>
                <c:pt idx="39">
                  <c:v>-8.2239909560000015</c:v>
                </c:pt>
                <c:pt idx="40">
                  <c:v>-8.2239909560000015</c:v>
                </c:pt>
                <c:pt idx="41">
                  <c:v>-8.2239909560000015</c:v>
                </c:pt>
                <c:pt idx="42">
                  <c:v>-8.2239909560000015</c:v>
                </c:pt>
                <c:pt idx="43">
                  <c:v>-8.2239909560000015</c:v>
                </c:pt>
                <c:pt idx="44">
                  <c:v>-8.2239909560000015</c:v>
                </c:pt>
                <c:pt idx="45">
                  <c:v>-8.2239909560000015</c:v>
                </c:pt>
                <c:pt idx="46">
                  <c:v>-8.2239909560000015</c:v>
                </c:pt>
                <c:pt idx="47">
                  <c:v>-8.2239909560000015</c:v>
                </c:pt>
                <c:pt idx="48">
                  <c:v>-8.2239909560000015</c:v>
                </c:pt>
                <c:pt idx="49">
                  <c:v>-8.2239909560000015</c:v>
                </c:pt>
                <c:pt idx="50">
                  <c:v>-8.2239909560000015</c:v>
                </c:pt>
                <c:pt idx="51">
                  <c:v>-8.2239909560000015</c:v>
                </c:pt>
                <c:pt idx="52">
                  <c:v>-8.2239909560000015</c:v>
                </c:pt>
                <c:pt idx="53">
                  <c:v>-8.2239909560000015</c:v>
                </c:pt>
                <c:pt idx="54">
                  <c:v>-8.2239909560000015</c:v>
                </c:pt>
                <c:pt idx="55">
                  <c:v>-8.2239909560000015</c:v>
                </c:pt>
                <c:pt idx="56">
                  <c:v>-8.2239909560000015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C3-4E9F-A457-57E06237611B}"/>
            </c:ext>
          </c:extLst>
        </c:ser>
        <c:ser>
          <c:idx val="9"/>
          <c:order val="9"/>
          <c:tx>
            <c:strRef>
              <c:f>'SB 10 yr'!$AA$2</c:f>
              <c:strCache>
                <c:ptCount val="1"/>
                <c:pt idx="0">
                  <c:v>PCCA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yr'!$AA$4:$AA$60</c:f>
              <c:numCache>
                <c:formatCode>_("$"* #,##0.00_);_("$"* \(#,##0.00\);_("$"* "-"??_);_(@_)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1.702</c:v>
                </c:pt>
                <c:pt idx="5">
                  <c:v>1.702</c:v>
                </c:pt>
                <c:pt idx="6">
                  <c:v>1.702</c:v>
                </c:pt>
                <c:pt idx="7">
                  <c:v>1.702</c:v>
                </c:pt>
                <c:pt idx="8">
                  <c:v>1.1500000000000001</c:v>
                </c:pt>
                <c:pt idx="9">
                  <c:v>1.1500000000000001</c:v>
                </c:pt>
                <c:pt idx="10">
                  <c:v>1.1500000000000001</c:v>
                </c:pt>
                <c:pt idx="11">
                  <c:v>1.1500000000000001</c:v>
                </c:pt>
                <c:pt idx="12">
                  <c:v>1.1500000000000001</c:v>
                </c:pt>
                <c:pt idx="13">
                  <c:v>1.5410000000000001</c:v>
                </c:pt>
                <c:pt idx="14">
                  <c:v>1.5410000000000001</c:v>
                </c:pt>
                <c:pt idx="15">
                  <c:v>1.5410000000000001</c:v>
                </c:pt>
                <c:pt idx="16">
                  <c:v>1.5410000000000001</c:v>
                </c:pt>
                <c:pt idx="17">
                  <c:v>1.5410000000000001</c:v>
                </c:pt>
                <c:pt idx="18">
                  <c:v>1.2189999999999999</c:v>
                </c:pt>
                <c:pt idx="19">
                  <c:v>1.2189999999999999</c:v>
                </c:pt>
                <c:pt idx="20">
                  <c:v>1.2189999999999999</c:v>
                </c:pt>
                <c:pt idx="21">
                  <c:v>1.2189999999999999</c:v>
                </c:pt>
                <c:pt idx="22">
                  <c:v>1.2189999999999999</c:v>
                </c:pt>
                <c:pt idx="23">
                  <c:v>1.4720000000000002</c:v>
                </c:pt>
                <c:pt idx="24">
                  <c:v>1.4720000000000002</c:v>
                </c:pt>
                <c:pt idx="25">
                  <c:v>1.4720000000000002</c:v>
                </c:pt>
                <c:pt idx="26">
                  <c:v>1.4720000000000002</c:v>
                </c:pt>
                <c:pt idx="27">
                  <c:v>1.4720000000000002</c:v>
                </c:pt>
                <c:pt idx="28">
                  <c:v>1.0901999999999998</c:v>
                </c:pt>
                <c:pt idx="29">
                  <c:v>1.0901999999999998</c:v>
                </c:pt>
                <c:pt idx="30">
                  <c:v>1.0901999999999998</c:v>
                </c:pt>
                <c:pt idx="31">
                  <c:v>1.0901999999999998</c:v>
                </c:pt>
                <c:pt idx="32">
                  <c:v>2.3000000000000003</c:v>
                </c:pt>
                <c:pt idx="33">
                  <c:v>2.3000000000000003</c:v>
                </c:pt>
                <c:pt idx="34">
                  <c:v>2.3000000000000003</c:v>
                </c:pt>
                <c:pt idx="35">
                  <c:v>2.3000000000000003</c:v>
                </c:pt>
                <c:pt idx="36">
                  <c:v>2.3000000000000003</c:v>
                </c:pt>
                <c:pt idx="37">
                  <c:v>2.3000000000000003</c:v>
                </c:pt>
                <c:pt idx="38">
                  <c:v>2.9899999999999998</c:v>
                </c:pt>
                <c:pt idx="39">
                  <c:v>2.9899999999999998</c:v>
                </c:pt>
                <c:pt idx="40">
                  <c:v>2.9899999999999998</c:v>
                </c:pt>
                <c:pt idx="41">
                  <c:v>2.9899999999999998</c:v>
                </c:pt>
                <c:pt idx="42">
                  <c:v>3.427</c:v>
                </c:pt>
                <c:pt idx="43">
                  <c:v>3.427</c:v>
                </c:pt>
                <c:pt idx="44">
                  <c:v>3.427</c:v>
                </c:pt>
                <c:pt idx="45">
                  <c:v>3.427</c:v>
                </c:pt>
                <c:pt idx="46">
                  <c:v>3.427</c:v>
                </c:pt>
                <c:pt idx="47">
                  <c:v>3.427</c:v>
                </c:pt>
                <c:pt idx="48">
                  <c:v>3.427</c:v>
                </c:pt>
                <c:pt idx="49">
                  <c:v>3.7949999999999999</c:v>
                </c:pt>
                <c:pt idx="50">
                  <c:v>3.7949999999999999</c:v>
                </c:pt>
                <c:pt idx="51">
                  <c:v>3.7949999999999999</c:v>
                </c:pt>
                <c:pt idx="52">
                  <c:v>3.7949999999999999</c:v>
                </c:pt>
                <c:pt idx="53">
                  <c:v>3.7949999999999999</c:v>
                </c:pt>
                <c:pt idx="54">
                  <c:v>3.7949999999999999</c:v>
                </c:pt>
                <c:pt idx="55">
                  <c:v>1.127</c:v>
                </c:pt>
                <c:pt idx="56">
                  <c:v>1.127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C3-4E9F-A457-57E06237611B}"/>
            </c:ext>
          </c:extLst>
        </c:ser>
        <c:ser>
          <c:idx val="10"/>
          <c:order val="10"/>
          <c:tx>
            <c:strRef>
              <c:f>'SB 10 yr'!$AB$2</c:f>
              <c:strCache>
                <c:ptCount val="1"/>
                <c:pt idx="0">
                  <c:v>RESA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yr'!$AB$4:$AB$60</c:f>
              <c:numCache>
                <c:formatCode>_("$"* #,##0.00_);_("$"* \(#,##0.00\);_("$"* "-"??_);_(@_)</c:formatCode>
                <c:ptCount val="57"/>
                <c:pt idx="0">
                  <c:v>6.3570551535999993</c:v>
                </c:pt>
                <c:pt idx="1">
                  <c:v>6.9620989255999994</c:v>
                </c:pt>
                <c:pt idx="2">
                  <c:v>6.9620989255999994</c:v>
                </c:pt>
                <c:pt idx="3">
                  <c:v>6.5818591882000002</c:v>
                </c:pt>
                <c:pt idx="4">
                  <c:v>6.5087509420000007</c:v>
                </c:pt>
                <c:pt idx="5">
                  <c:v>6.4554283760000004</c:v>
                </c:pt>
                <c:pt idx="6">
                  <c:v>6.3119575960000001</c:v>
                </c:pt>
                <c:pt idx="7">
                  <c:v>6.7560114200000001</c:v>
                </c:pt>
                <c:pt idx="8">
                  <c:v>6.7920437535999998</c:v>
                </c:pt>
                <c:pt idx="9">
                  <c:v>6.8106411743999988</c:v>
                </c:pt>
                <c:pt idx="10">
                  <c:v>6.8106411743999988</c:v>
                </c:pt>
                <c:pt idx="11">
                  <c:v>6.4326291568</c:v>
                </c:pt>
                <c:pt idx="12">
                  <c:v>6.6220057287999996</c:v>
                </c:pt>
                <c:pt idx="13">
                  <c:v>6.2255113698624012</c:v>
                </c:pt>
                <c:pt idx="14">
                  <c:v>6.2255113698624012</c:v>
                </c:pt>
                <c:pt idx="15">
                  <c:v>6.5397151058623999</c:v>
                </c:pt>
                <c:pt idx="16">
                  <c:v>6.3373982242816007</c:v>
                </c:pt>
                <c:pt idx="17">
                  <c:v>6.7816590886880004</c:v>
                </c:pt>
                <c:pt idx="18">
                  <c:v>6.8526255886880003</c:v>
                </c:pt>
                <c:pt idx="19">
                  <c:v>6.5706520286880004</c:v>
                </c:pt>
                <c:pt idx="20">
                  <c:v>6.1207230398381762</c:v>
                </c:pt>
                <c:pt idx="21">
                  <c:v>6.0820524958381759</c:v>
                </c:pt>
                <c:pt idx="22">
                  <c:v>6.2871950158381766</c:v>
                </c:pt>
                <c:pt idx="23">
                  <c:v>6.4004435503849439</c:v>
                </c:pt>
                <c:pt idx="24">
                  <c:v>6.4183395743849445</c:v>
                </c:pt>
                <c:pt idx="25">
                  <c:v>6.5153908938815759</c:v>
                </c:pt>
                <c:pt idx="26">
                  <c:v>6.5153908938815759</c:v>
                </c:pt>
                <c:pt idx="27">
                  <c:v>6.4283164818815752</c:v>
                </c:pt>
                <c:pt idx="28">
                  <c:v>6.3488070809720147</c:v>
                </c:pt>
                <c:pt idx="29">
                  <c:v>6.3675419609720159</c:v>
                </c:pt>
                <c:pt idx="30">
                  <c:v>6.2546416236614233</c:v>
                </c:pt>
                <c:pt idx="31">
                  <c:v>6.1148474396614239</c:v>
                </c:pt>
                <c:pt idx="32">
                  <c:v>6.3377321294071605</c:v>
                </c:pt>
                <c:pt idx="33">
                  <c:v>6.3377321294071605</c:v>
                </c:pt>
                <c:pt idx="34">
                  <c:v>6.3377321294071605</c:v>
                </c:pt>
                <c:pt idx="35">
                  <c:v>6.3630565094071612</c:v>
                </c:pt>
                <c:pt idx="36">
                  <c:v>6.5543096608541997</c:v>
                </c:pt>
                <c:pt idx="37">
                  <c:v>6.9636245608541998</c:v>
                </c:pt>
                <c:pt idx="38">
                  <c:v>6.9048741658542001</c:v>
                </c:pt>
                <c:pt idx="39">
                  <c:v>7.2248582158542005</c:v>
                </c:pt>
                <c:pt idx="40">
                  <c:v>7.6546847561678888</c:v>
                </c:pt>
                <c:pt idx="41">
                  <c:v>7.6339873321678873</c:v>
                </c:pt>
                <c:pt idx="42">
                  <c:v>7.8068788148753843</c:v>
                </c:pt>
                <c:pt idx="43">
                  <c:v>7.651861252875384</c:v>
                </c:pt>
                <c:pt idx="44">
                  <c:v>7.6520512788753843</c:v>
                </c:pt>
                <c:pt idx="45">
                  <c:v>7.2150118966784795</c:v>
                </c:pt>
                <c:pt idx="46">
                  <c:v>7.2185490327689195</c:v>
                </c:pt>
                <c:pt idx="47">
                  <c:v>7.3900588827689209</c:v>
                </c:pt>
                <c:pt idx="48">
                  <c:v>7.3900588827689209</c:v>
                </c:pt>
                <c:pt idx="49">
                  <c:v>7.1251792026040652</c:v>
                </c:pt>
                <c:pt idx="50">
                  <c:v>7.1060303410040646</c:v>
                </c:pt>
                <c:pt idx="51">
                  <c:v>6.9879378530040643</c:v>
                </c:pt>
                <c:pt idx="52">
                  <c:v>6.9879378530040643</c:v>
                </c:pt>
                <c:pt idx="53">
                  <c:v>6.7743050873606654</c:v>
                </c:pt>
                <c:pt idx="54">
                  <c:v>6.675252045360665</c:v>
                </c:pt>
                <c:pt idx="55">
                  <c:v>5.026566846256932</c:v>
                </c:pt>
                <c:pt idx="56">
                  <c:v>5.1829512062569325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C3-4E9F-A457-57E06237611B}"/>
            </c:ext>
          </c:extLst>
        </c:ser>
        <c:ser>
          <c:idx val="11"/>
          <c:order val="11"/>
          <c:tx>
            <c:strRef>
              <c:f>'SB 10 yr'!$AC$2</c:f>
              <c:strCache>
                <c:ptCount val="1"/>
                <c:pt idx="0">
                  <c:v>TCA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yr'!$AC$4:$AC$60</c:f>
              <c:numCache>
                <c:formatCode>_("$"* #,##0.00_);_("$"* \(#,##0.00\);_("$"* "-"??_);_(@_)</c:formatCode>
                <c:ptCount val="57"/>
                <c:pt idx="0">
                  <c:v>9.2713000000000001</c:v>
                </c:pt>
                <c:pt idx="1">
                  <c:v>9.2713000000000001</c:v>
                </c:pt>
                <c:pt idx="2">
                  <c:v>9.2713000000000001</c:v>
                </c:pt>
                <c:pt idx="3">
                  <c:v>9.2713000000000001</c:v>
                </c:pt>
                <c:pt idx="4">
                  <c:v>4.0019999999999998</c:v>
                </c:pt>
                <c:pt idx="5">
                  <c:v>4.0019999999999998</c:v>
                </c:pt>
                <c:pt idx="6">
                  <c:v>4.0019999999999998</c:v>
                </c:pt>
                <c:pt idx="7">
                  <c:v>4.0019999999999998</c:v>
                </c:pt>
                <c:pt idx="8">
                  <c:v>2.9117999999999999</c:v>
                </c:pt>
                <c:pt idx="9">
                  <c:v>2.9117999999999999</c:v>
                </c:pt>
                <c:pt idx="10">
                  <c:v>2.9117999999999999</c:v>
                </c:pt>
                <c:pt idx="11">
                  <c:v>2.9117999999999999</c:v>
                </c:pt>
                <c:pt idx="12">
                  <c:v>2.9117999999999999</c:v>
                </c:pt>
                <c:pt idx="13">
                  <c:v>2.9117999999999999</c:v>
                </c:pt>
                <c:pt idx="14">
                  <c:v>2.9117999999999999</c:v>
                </c:pt>
                <c:pt idx="15">
                  <c:v>2.9117999999999999</c:v>
                </c:pt>
                <c:pt idx="16">
                  <c:v>3.9605999999999999</c:v>
                </c:pt>
                <c:pt idx="17">
                  <c:v>3.9605999999999999</c:v>
                </c:pt>
                <c:pt idx="18">
                  <c:v>7.0195999999999996</c:v>
                </c:pt>
                <c:pt idx="19">
                  <c:v>7.0195999999999996</c:v>
                </c:pt>
                <c:pt idx="20">
                  <c:v>7.0195999999999996</c:v>
                </c:pt>
                <c:pt idx="21">
                  <c:v>7.0195999999999996</c:v>
                </c:pt>
                <c:pt idx="22">
                  <c:v>7.0195999999999996</c:v>
                </c:pt>
                <c:pt idx="23">
                  <c:v>4.7587000000000002</c:v>
                </c:pt>
                <c:pt idx="24">
                  <c:v>4.7587000000000002</c:v>
                </c:pt>
                <c:pt idx="25">
                  <c:v>4.7587000000000002</c:v>
                </c:pt>
                <c:pt idx="26">
                  <c:v>4.7587000000000002</c:v>
                </c:pt>
                <c:pt idx="27">
                  <c:v>4.7587000000000002</c:v>
                </c:pt>
                <c:pt idx="28">
                  <c:v>6.5780000000000003</c:v>
                </c:pt>
                <c:pt idx="29">
                  <c:v>6.5780000000000003</c:v>
                </c:pt>
                <c:pt idx="30">
                  <c:v>6.5780000000000003</c:v>
                </c:pt>
                <c:pt idx="31">
                  <c:v>6.5780000000000003</c:v>
                </c:pt>
                <c:pt idx="32">
                  <c:v>8.4064999999999994</c:v>
                </c:pt>
                <c:pt idx="33">
                  <c:v>8.4064999999999994</c:v>
                </c:pt>
                <c:pt idx="34">
                  <c:v>8.4064999999999994</c:v>
                </c:pt>
                <c:pt idx="35">
                  <c:v>8.4064999999999994</c:v>
                </c:pt>
                <c:pt idx="36">
                  <c:v>8.4064999999999994</c:v>
                </c:pt>
                <c:pt idx="37">
                  <c:v>8.4064999999999994</c:v>
                </c:pt>
                <c:pt idx="38">
                  <c:v>11.6656</c:v>
                </c:pt>
                <c:pt idx="39">
                  <c:v>11.6656</c:v>
                </c:pt>
                <c:pt idx="40">
                  <c:v>11.6656</c:v>
                </c:pt>
                <c:pt idx="41">
                  <c:v>11.6656</c:v>
                </c:pt>
                <c:pt idx="42">
                  <c:v>11.6656</c:v>
                </c:pt>
                <c:pt idx="43">
                  <c:v>11.6656</c:v>
                </c:pt>
                <c:pt idx="44">
                  <c:v>11.6656</c:v>
                </c:pt>
                <c:pt idx="45">
                  <c:v>11.6656</c:v>
                </c:pt>
                <c:pt idx="46">
                  <c:v>11.6656</c:v>
                </c:pt>
                <c:pt idx="47">
                  <c:v>20.060600000000001</c:v>
                </c:pt>
                <c:pt idx="48">
                  <c:v>20.060600000000001</c:v>
                </c:pt>
                <c:pt idx="49">
                  <c:v>20.060600000000001</c:v>
                </c:pt>
                <c:pt idx="50">
                  <c:v>19.124499999999998</c:v>
                </c:pt>
                <c:pt idx="51">
                  <c:v>19.124499999999998</c:v>
                </c:pt>
                <c:pt idx="52">
                  <c:v>19.124499999999998</c:v>
                </c:pt>
                <c:pt idx="53">
                  <c:v>19.124499999999998</c:v>
                </c:pt>
                <c:pt idx="54">
                  <c:v>19.124499999999998</c:v>
                </c:pt>
                <c:pt idx="55">
                  <c:v>19.124499999999998</c:v>
                </c:pt>
                <c:pt idx="56">
                  <c:v>19.124499999999998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C3-4E9F-A457-57E06237611B}"/>
            </c:ext>
          </c:extLst>
        </c:ser>
        <c:ser>
          <c:idx val="12"/>
          <c:order val="12"/>
          <c:tx>
            <c:strRef>
              <c:f>'SB 10 yr'!$AD$2</c:f>
              <c:strCache>
                <c:ptCount val="1"/>
                <c:pt idx="0">
                  <c:v> TEPR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yr'!$AD$4:$AD$60</c:f>
              <c:numCache>
                <c:formatCode>_("$"* #,##0.0000_);_("$"* \(#,##0.0000\);_("$"* "-"??_);_(@_)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0.39100000000000001</c:v>
                </c:pt>
                <c:pt idx="45">
                  <c:v>0.39100000000000001</c:v>
                </c:pt>
                <c:pt idx="46">
                  <c:v>0.39100000000000001</c:v>
                </c:pt>
                <c:pt idx="47">
                  <c:v>0.39100000000000001</c:v>
                </c:pt>
                <c:pt idx="48">
                  <c:v>0.39100000000000001</c:v>
                </c:pt>
                <c:pt idx="49">
                  <c:v>0.39100000000000001</c:v>
                </c:pt>
                <c:pt idx="50">
                  <c:v>0.39100000000000001</c:v>
                </c:pt>
                <c:pt idx="51">
                  <c:v>0.39100000000000001</c:v>
                </c:pt>
                <c:pt idx="52">
                  <c:v>0.39100000000000001</c:v>
                </c:pt>
                <c:pt idx="53">
                  <c:v>0.39100000000000001</c:v>
                </c:pt>
                <c:pt idx="54">
                  <c:v>0.39100000000000001</c:v>
                </c:pt>
                <c:pt idx="55">
                  <c:v>0.39100000000000001</c:v>
                </c:pt>
                <c:pt idx="56">
                  <c:v>0.39100000000000001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C3-4E9F-A457-57E06237611B}"/>
            </c:ext>
          </c:extLst>
        </c:ser>
        <c:ser>
          <c:idx val="13"/>
          <c:order val="13"/>
          <c:tx>
            <c:strRef>
              <c:f>'SB 10 yr'!$AE$2</c:f>
              <c:strCache>
                <c:ptCount val="1"/>
                <c:pt idx="0">
                  <c:v> CEPR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'SB 10 yr'!$Q$4:$Q$60</c:f>
              <c:numCache>
                <c:formatCode>m/d/yyyy</c:formatCode>
                <c:ptCount val="57"/>
                <c:pt idx="0">
                  <c:v>41730</c:v>
                </c:pt>
                <c:pt idx="1">
                  <c:v>41821</c:v>
                </c:pt>
                <c:pt idx="2">
                  <c:v>41913</c:v>
                </c:pt>
                <c:pt idx="3">
                  <c:v>42005</c:v>
                </c:pt>
                <c:pt idx="4">
                  <c:v>42036</c:v>
                </c:pt>
                <c:pt idx="5">
                  <c:v>42095</c:v>
                </c:pt>
                <c:pt idx="6">
                  <c:v>42186</c:v>
                </c:pt>
                <c:pt idx="7">
                  <c:v>42278</c:v>
                </c:pt>
                <c:pt idx="8">
                  <c:v>42370</c:v>
                </c:pt>
                <c:pt idx="9">
                  <c:v>42401</c:v>
                </c:pt>
                <c:pt idx="10">
                  <c:v>42461</c:v>
                </c:pt>
                <c:pt idx="11">
                  <c:v>42552</c:v>
                </c:pt>
                <c:pt idx="12">
                  <c:v>42644</c:v>
                </c:pt>
                <c:pt idx="13">
                  <c:v>42736</c:v>
                </c:pt>
                <c:pt idx="14">
                  <c:v>42767</c:v>
                </c:pt>
                <c:pt idx="15">
                  <c:v>42826</c:v>
                </c:pt>
                <c:pt idx="16">
                  <c:v>42917</c:v>
                </c:pt>
                <c:pt idx="17">
                  <c:v>43009</c:v>
                </c:pt>
                <c:pt idx="18">
                  <c:v>43101</c:v>
                </c:pt>
                <c:pt idx="19">
                  <c:v>43191</c:v>
                </c:pt>
                <c:pt idx="20">
                  <c:v>43282</c:v>
                </c:pt>
                <c:pt idx="21">
                  <c:v>43343</c:v>
                </c:pt>
                <c:pt idx="22">
                  <c:v>43374</c:v>
                </c:pt>
                <c:pt idx="23">
                  <c:v>43466</c:v>
                </c:pt>
                <c:pt idx="24">
                  <c:v>43556</c:v>
                </c:pt>
                <c:pt idx="25">
                  <c:v>43647</c:v>
                </c:pt>
                <c:pt idx="26">
                  <c:v>43711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44209</c:v>
                </c:pt>
                <c:pt idx="34">
                  <c:v>44265</c:v>
                </c:pt>
                <c:pt idx="35">
                  <c:v>44287</c:v>
                </c:pt>
                <c:pt idx="36">
                  <c:v>44378</c:v>
                </c:pt>
                <c:pt idx="37">
                  <c:v>44470</c:v>
                </c:pt>
                <c:pt idx="38">
                  <c:v>44562</c:v>
                </c:pt>
                <c:pt idx="39">
                  <c:v>44652</c:v>
                </c:pt>
                <c:pt idx="40">
                  <c:v>44743</c:v>
                </c:pt>
                <c:pt idx="41">
                  <c:v>44835</c:v>
                </c:pt>
                <c:pt idx="42">
                  <c:v>44927</c:v>
                </c:pt>
                <c:pt idx="43">
                  <c:v>45017</c:v>
                </c:pt>
                <c:pt idx="44">
                  <c:v>45078</c:v>
                </c:pt>
                <c:pt idx="45">
                  <c:v>45108</c:v>
                </c:pt>
                <c:pt idx="46">
                  <c:v>45109</c:v>
                </c:pt>
                <c:pt idx="47">
                  <c:v>45177</c:v>
                </c:pt>
                <c:pt idx="48">
                  <c:v>45200</c:v>
                </c:pt>
                <c:pt idx="49">
                  <c:v>45292</c:v>
                </c:pt>
                <c:pt idx="50">
                  <c:v>45323</c:v>
                </c:pt>
                <c:pt idx="51">
                  <c:v>45383</c:v>
                </c:pt>
                <c:pt idx="52">
                  <c:v>45392</c:v>
                </c:pt>
                <c:pt idx="53">
                  <c:v>45474</c:v>
                </c:pt>
                <c:pt idx="54">
                  <c:v>45566</c:v>
                </c:pt>
                <c:pt idx="55">
                  <c:v>45658</c:v>
                </c:pt>
                <c:pt idx="56">
                  <c:v>45748</c:v>
                </c:pt>
              </c:numCache>
            </c:numRef>
          </c:cat>
          <c:val>
            <c:numRef>
              <c:f>'SB 10 yr'!$AE$4:$AE$60</c:f>
              <c:numCache>
                <c:formatCode>_("$"* #,##0.0000_);_("$"* \(#,##0.0000\);_("$"* "-"??_);_(@_)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5.032431846256932</c:v>
                </c:pt>
                <c:pt idx="56">
                  <c:v>5.1888162062569325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27-4397-B874-943D71B8A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978943"/>
        <c:axId val="2001453263"/>
      </c:areaChart>
      <c:dateAx>
        <c:axId val="195597894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1453263"/>
        <c:crosses val="autoZero"/>
        <c:auto val="1"/>
        <c:lblOffset val="100"/>
        <c:baseTimeUnit val="days"/>
      </c:dateAx>
      <c:valAx>
        <c:axId val="2001453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978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540098</xdr:colOff>
      <xdr:row>63</xdr:row>
      <xdr:rowOff>41890</xdr:rowOff>
    </xdr:from>
    <xdr:to>
      <xdr:col>29</xdr:col>
      <xdr:colOff>123824</xdr:colOff>
      <xdr:row>89</xdr:row>
      <xdr:rowOff>119994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037130-EA05-E80D-69CE-C7960D0D7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600075</xdr:colOff>
      <xdr:row>63</xdr:row>
      <xdr:rowOff>56197</xdr:rowOff>
    </xdr:from>
    <xdr:to>
      <xdr:col>32</xdr:col>
      <xdr:colOff>85725</xdr:colOff>
      <xdr:row>87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C960D7-DD90-F827-2DE7-040C4691C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95E8-3B74-4541-8C9E-346608128308}">
  <sheetPr>
    <pageSetUpPr fitToPage="1"/>
  </sheetPr>
  <dimension ref="A1:AL61"/>
  <sheetViews>
    <sheetView zoomScaleNormal="100" zoomScaleSheetLayoutView="91" workbookViewId="0">
      <pane xSplit="1" ySplit="2" topLeftCell="B47" activePane="bottomRight" state="frozen"/>
      <selection pane="topRight" activeCell="B1" sqref="B1"/>
      <selection pane="bottomLeft" activeCell="A3" sqref="A3"/>
      <selection pane="bottomRight" activeCell="AE67" sqref="AE67"/>
    </sheetView>
  </sheetViews>
  <sheetFormatPr defaultRowHeight="15" x14ac:dyDescent="0.25"/>
  <cols>
    <col min="1" max="1" width="13.7109375" customWidth="1"/>
    <col min="2" max="2" width="9.7109375" style="70" customWidth="1"/>
    <col min="3" max="3" width="13.5703125" style="72" customWidth="1"/>
    <col min="4" max="4" width="14" style="72" customWidth="1"/>
    <col min="5" max="5" width="8.85546875" style="70" customWidth="1"/>
    <col min="6" max="6" width="11" style="72" bestFit="1" customWidth="1"/>
    <col min="7" max="7" width="8.85546875" customWidth="1"/>
    <col min="8" max="8" width="8.85546875" style="70" customWidth="1"/>
    <col min="9" max="10" width="11" style="72" bestFit="1" customWidth="1"/>
    <col min="11" max="11" width="8.85546875" customWidth="1"/>
    <col min="12" max="12" width="11" style="72" bestFit="1" customWidth="1"/>
    <col min="13" max="13" width="8.85546875" customWidth="1"/>
    <col min="14" max="14" width="12" style="74" bestFit="1" customWidth="1"/>
    <col min="15" max="15" width="11" style="72" bestFit="1" customWidth="1"/>
    <col min="16" max="16" width="11" style="69" customWidth="1"/>
    <col min="17" max="17" width="8.85546875" customWidth="1"/>
    <col min="18" max="19" width="13" customWidth="1"/>
    <col min="20" max="20" width="13.5703125" bestFit="1" customWidth="1"/>
    <col min="21" max="21" width="14.28515625" bestFit="1" customWidth="1"/>
    <col min="28" max="28" width="9.42578125" bestFit="1" customWidth="1"/>
    <col min="34" max="34" width="9.42578125" bestFit="1" customWidth="1"/>
    <col min="37" max="37" width="9.140625" hidden="1" customWidth="1"/>
  </cols>
  <sheetData>
    <row r="1" spans="1:38" x14ac:dyDescent="0.25">
      <c r="A1" s="49" t="s">
        <v>286</v>
      </c>
      <c r="P1" s="72"/>
      <c r="R1" s="49" t="s">
        <v>291</v>
      </c>
      <c r="T1" s="49"/>
      <c r="U1" s="49"/>
      <c r="V1" s="49"/>
      <c r="X1">
        <v>600</v>
      </c>
    </row>
    <row r="2" spans="1:38" x14ac:dyDescent="0.25">
      <c r="B2" s="71" t="s">
        <v>283</v>
      </c>
      <c r="C2" s="73" t="s">
        <v>284</v>
      </c>
      <c r="D2" s="73" t="s">
        <v>285</v>
      </c>
      <c r="E2" s="71" t="s">
        <v>48</v>
      </c>
      <c r="F2" s="73" t="s">
        <v>34</v>
      </c>
      <c r="G2" s="49" t="s">
        <v>0</v>
      </c>
      <c r="H2" s="71" t="s">
        <v>16</v>
      </c>
      <c r="I2" s="73" t="s">
        <v>3</v>
      </c>
      <c r="J2" s="73" t="s">
        <v>32</v>
      </c>
      <c r="K2" s="49" t="s">
        <v>40</v>
      </c>
      <c r="L2" s="73" t="s">
        <v>4</v>
      </c>
      <c r="M2" s="49" t="s">
        <v>13</v>
      </c>
      <c r="N2" s="75" t="s">
        <v>15</v>
      </c>
      <c r="O2" s="73" t="s">
        <v>20</v>
      </c>
      <c r="P2" s="73" t="s">
        <v>318</v>
      </c>
      <c r="Q2" s="49"/>
      <c r="R2" s="49" t="s">
        <v>287</v>
      </c>
      <c r="S2" s="49" t="s">
        <v>283</v>
      </c>
      <c r="T2" s="49" t="s">
        <v>284</v>
      </c>
      <c r="U2" s="49" t="s">
        <v>285</v>
      </c>
      <c r="V2" s="49" t="s">
        <v>48</v>
      </c>
      <c r="W2" s="49" t="s">
        <v>34</v>
      </c>
      <c r="X2" s="49" t="s">
        <v>0</v>
      </c>
      <c r="Y2" s="49" t="s">
        <v>16</v>
      </c>
      <c r="Z2" s="49" t="s">
        <v>3</v>
      </c>
      <c r="AA2" s="49" t="s">
        <v>32</v>
      </c>
      <c r="AB2" s="49" t="s">
        <v>40</v>
      </c>
      <c r="AC2" s="49" t="s">
        <v>4</v>
      </c>
      <c r="AD2" s="49" t="s">
        <v>13</v>
      </c>
      <c r="AE2" s="49" t="s">
        <v>15</v>
      </c>
      <c r="AF2" s="49" t="s">
        <v>20</v>
      </c>
      <c r="AG2" s="49" t="s">
        <v>318</v>
      </c>
      <c r="AH2" s="49"/>
      <c r="AI2" s="49" t="s">
        <v>290</v>
      </c>
      <c r="AJ2" s="49" t="s">
        <v>292</v>
      </c>
      <c r="AL2" s="49" t="s">
        <v>294</v>
      </c>
    </row>
    <row r="3" spans="1:38" x14ac:dyDescent="0.25">
      <c r="A3" s="1">
        <v>41640</v>
      </c>
      <c r="B3" s="70">
        <v>16.5</v>
      </c>
      <c r="C3" s="72">
        <v>8.6499999999999994E-2</v>
      </c>
      <c r="D3" s="72">
        <v>6.6799999999999998E-2</v>
      </c>
      <c r="E3" s="70">
        <v>0.28000000000000003</v>
      </c>
      <c r="F3" s="72">
        <v>0</v>
      </c>
      <c r="G3" s="51">
        <v>2.1600000000000001E-2</v>
      </c>
      <c r="H3" s="70">
        <v>0</v>
      </c>
      <c r="I3" s="72">
        <v>3.6639999999999999E-2</v>
      </c>
      <c r="J3" s="72">
        <v>0</v>
      </c>
      <c r="K3" s="76">
        <v>0</v>
      </c>
      <c r="L3" s="72">
        <v>0</v>
      </c>
      <c r="M3" s="51">
        <v>0.02</v>
      </c>
      <c r="N3" s="74">
        <v>4.0309999999999999E-3</v>
      </c>
      <c r="O3" s="72">
        <v>0</v>
      </c>
      <c r="P3" s="69">
        <v>0</v>
      </c>
      <c r="R3" s="1">
        <f>A3</f>
        <v>41640</v>
      </c>
      <c r="S3" s="54">
        <f t="shared" ref="S3:S33" si="0">+B3</f>
        <v>16.5</v>
      </c>
      <c r="T3" s="54">
        <f t="shared" ref="T3:T23" si="1">+$X$1*C3</f>
        <v>51.9</v>
      </c>
      <c r="U3" s="54">
        <v>0</v>
      </c>
      <c r="V3" s="54">
        <f t="shared" ref="V3:V33" si="2">+E3</f>
        <v>0.28000000000000003</v>
      </c>
      <c r="W3" s="54">
        <f t="shared" ref="W3:W33" si="3">+$X$1*F3</f>
        <v>0</v>
      </c>
      <c r="X3" s="54">
        <f t="shared" ref="X3:X33" si="4">+G3*(S3+T3+U3+AB3+Z3+W3+AE3+AF3+AC3)</f>
        <v>2.0045361600000002</v>
      </c>
      <c r="Y3" s="54">
        <f t="shared" ref="Y3:Y33" si="5">+H3</f>
        <v>0</v>
      </c>
      <c r="Z3" s="54">
        <f t="shared" ref="Z3:Z33" si="6">+$X$1*I3</f>
        <v>21.983999999999998</v>
      </c>
      <c r="AA3" s="54">
        <f t="shared" ref="AA3:AA33" si="7">+$X$1*J3</f>
        <v>0</v>
      </c>
      <c r="AB3" s="54">
        <f t="shared" ref="AB3:AB33" si="8">+K3*(S3+T3+U3)</f>
        <v>0</v>
      </c>
      <c r="AC3" s="54">
        <f t="shared" ref="AC3:AC33" si="9">+$X$1*L3</f>
        <v>0</v>
      </c>
      <c r="AD3" s="54">
        <f t="shared" ref="AD3:AD33" si="10">+M3*(S3+T3+U3+W3+Z3+AB3+AC3+AE3+X3)</f>
        <v>1.8961427232000001</v>
      </c>
      <c r="AE3" s="54">
        <f t="shared" ref="AE3:AE33" si="11">+$X$1*N3</f>
        <v>2.4186000000000001</v>
      </c>
      <c r="AF3" s="54">
        <f t="shared" ref="AF3:AF33" si="12">+$X$1*O3</f>
        <v>0</v>
      </c>
      <c r="AG3" s="54">
        <f>+P3*(S3+T3+U3+W3+Z3+AB3+AC3+AE3+X3)</f>
        <v>0</v>
      </c>
      <c r="AH3" s="53"/>
      <c r="AI3" s="53">
        <f t="shared" ref="AI3:AI34" si="13">SUM(S3:AH3)</f>
        <v>96.983278883200001</v>
      </c>
      <c r="AJ3" s="55" t="e">
        <f>+(AI3-#REF!)/#REF!</f>
        <v>#REF!</v>
      </c>
      <c r="AK3">
        <v>237.2</v>
      </c>
      <c r="AL3" s="55" t="e">
        <f>+(AK3-#REF!)/#REF!</f>
        <v>#REF!</v>
      </c>
    </row>
    <row r="4" spans="1:38" x14ac:dyDescent="0.25">
      <c r="A4" s="1">
        <v>41730</v>
      </c>
      <c r="B4" s="70">
        <v>16.5</v>
      </c>
      <c r="C4" s="72">
        <v>8.6499999999999994E-2</v>
      </c>
      <c r="D4" s="72">
        <v>6.6799999999999998E-2</v>
      </c>
      <c r="E4" s="70">
        <v>0.28000000000000003</v>
      </c>
      <c r="F4" s="72">
        <v>0</v>
      </c>
      <c r="G4" s="51">
        <v>2.1600000000000001E-2</v>
      </c>
      <c r="H4" s="70">
        <v>0</v>
      </c>
      <c r="I4" s="72">
        <v>3.7569999999999999E-2</v>
      </c>
      <c r="J4" s="72">
        <v>0</v>
      </c>
      <c r="K4" s="76">
        <v>0</v>
      </c>
      <c r="L4" s="72">
        <v>0</v>
      </c>
      <c r="M4" s="51">
        <v>0.02</v>
      </c>
      <c r="N4" s="74">
        <v>4.0309999999999999E-3</v>
      </c>
      <c r="O4" s="72">
        <v>0</v>
      </c>
      <c r="P4" s="69">
        <v>0</v>
      </c>
      <c r="R4" s="1">
        <f t="shared" ref="R4:R61" si="14">A4</f>
        <v>41730</v>
      </c>
      <c r="S4" s="54">
        <f t="shared" si="0"/>
        <v>16.5</v>
      </c>
      <c r="T4" s="54">
        <f t="shared" si="1"/>
        <v>51.9</v>
      </c>
      <c r="U4" s="54">
        <v>0</v>
      </c>
      <c r="V4" s="54">
        <f t="shared" si="2"/>
        <v>0.28000000000000003</v>
      </c>
      <c r="W4" s="54">
        <f t="shared" si="3"/>
        <v>0</v>
      </c>
      <c r="X4" s="54">
        <f t="shared" si="4"/>
        <v>2.0165889600000004</v>
      </c>
      <c r="Y4" s="54">
        <f t="shared" si="5"/>
        <v>0</v>
      </c>
      <c r="Z4" s="54">
        <f t="shared" si="6"/>
        <v>22.541999999999998</v>
      </c>
      <c r="AA4" s="54">
        <f t="shared" si="7"/>
        <v>0</v>
      </c>
      <c r="AB4" s="54">
        <f t="shared" si="8"/>
        <v>0</v>
      </c>
      <c r="AC4" s="54">
        <f t="shared" si="9"/>
        <v>0</v>
      </c>
      <c r="AD4" s="54">
        <f t="shared" si="10"/>
        <v>1.9075437792000003</v>
      </c>
      <c r="AE4" s="54">
        <f t="shared" si="11"/>
        <v>2.4186000000000001</v>
      </c>
      <c r="AF4" s="54">
        <f t="shared" si="12"/>
        <v>0</v>
      </c>
      <c r="AG4" s="54">
        <f t="shared" ref="AG4:AG61" si="15">+P4*(S4+T4+U4+W4+Z4+AB4+AC4+AE4+X4)</f>
        <v>0</v>
      </c>
      <c r="AH4" s="53"/>
      <c r="AI4" s="53">
        <f t="shared" si="13"/>
        <v>97.564732739200011</v>
      </c>
      <c r="AJ4" s="55">
        <f t="shared" ref="AJ4:AJ50" si="16">+(AI4-AI3)/AI3</f>
        <v>5.9954031529525133E-3</v>
      </c>
    </row>
    <row r="5" spans="1:38" x14ac:dyDescent="0.25">
      <c r="A5" s="1">
        <v>41821</v>
      </c>
      <c r="B5" s="70">
        <v>16.5</v>
      </c>
      <c r="C5" s="72">
        <v>8.6499999999999994E-2</v>
      </c>
      <c r="D5" s="72">
        <v>6.6799999999999998E-2</v>
      </c>
      <c r="E5" s="70">
        <v>0.28000000000000003</v>
      </c>
      <c r="F5" s="72">
        <v>0</v>
      </c>
      <c r="G5" s="51">
        <v>2.76E-2</v>
      </c>
      <c r="H5" s="70">
        <v>0</v>
      </c>
      <c r="I5" s="72">
        <v>4.9579999999999999E-2</v>
      </c>
      <c r="J5" s="72">
        <v>0</v>
      </c>
      <c r="K5" s="76">
        <v>0</v>
      </c>
      <c r="L5" s="72">
        <v>0</v>
      </c>
      <c r="M5" s="51">
        <v>0.02</v>
      </c>
      <c r="N5" s="74">
        <v>4.0309999999999999E-3</v>
      </c>
      <c r="O5" s="72">
        <v>0</v>
      </c>
      <c r="P5" s="69">
        <v>0</v>
      </c>
      <c r="R5" s="1">
        <f t="shared" si="14"/>
        <v>41821</v>
      </c>
      <c r="S5" s="54">
        <f t="shared" si="0"/>
        <v>16.5</v>
      </c>
      <c r="T5" s="54">
        <f t="shared" si="1"/>
        <v>51.9</v>
      </c>
      <c r="U5" s="54">
        <v>0</v>
      </c>
      <c r="V5" s="54">
        <f t="shared" si="2"/>
        <v>0.28000000000000003</v>
      </c>
      <c r="W5" s="54">
        <f t="shared" si="3"/>
        <v>0</v>
      </c>
      <c r="X5" s="54">
        <f t="shared" si="4"/>
        <v>2.7756381600000002</v>
      </c>
      <c r="Y5" s="54">
        <f t="shared" si="5"/>
        <v>0</v>
      </c>
      <c r="Z5" s="54">
        <f t="shared" si="6"/>
        <v>29.748000000000001</v>
      </c>
      <c r="AA5" s="54">
        <f t="shared" si="7"/>
        <v>0</v>
      </c>
      <c r="AB5" s="54">
        <f t="shared" si="8"/>
        <v>0</v>
      </c>
      <c r="AC5" s="54">
        <f t="shared" si="9"/>
        <v>0</v>
      </c>
      <c r="AD5" s="54">
        <f t="shared" si="10"/>
        <v>2.0668447632000002</v>
      </c>
      <c r="AE5" s="54">
        <f t="shared" si="11"/>
        <v>2.4186000000000001</v>
      </c>
      <c r="AF5" s="54">
        <f t="shared" si="12"/>
        <v>0</v>
      </c>
      <c r="AG5" s="54">
        <f t="shared" si="15"/>
        <v>0</v>
      </c>
      <c r="AH5" s="53"/>
      <c r="AI5" s="53">
        <f t="shared" si="13"/>
        <v>105.6890829232</v>
      </c>
      <c r="AJ5" s="55">
        <f t="shared" si="16"/>
        <v>8.3271382557026721E-2</v>
      </c>
    </row>
    <row r="6" spans="1:38" x14ac:dyDescent="0.25">
      <c r="A6" s="1">
        <v>41913</v>
      </c>
      <c r="B6" s="70">
        <v>16.5</v>
      </c>
      <c r="C6" s="72">
        <v>8.6499999999999994E-2</v>
      </c>
      <c r="D6" s="72">
        <v>6.6799999999999998E-2</v>
      </c>
      <c r="E6" s="70">
        <v>0.28000000000000003</v>
      </c>
      <c r="F6" s="72">
        <v>0</v>
      </c>
      <c r="G6" s="51">
        <v>2.76E-2</v>
      </c>
      <c r="H6" s="70">
        <v>0</v>
      </c>
      <c r="I6" s="72">
        <v>4.9579999999999999E-2</v>
      </c>
      <c r="J6" s="72">
        <v>0</v>
      </c>
      <c r="K6" s="76">
        <v>0</v>
      </c>
      <c r="L6" s="72">
        <v>0</v>
      </c>
      <c r="M6" s="51">
        <v>0.02</v>
      </c>
      <c r="N6" s="74">
        <v>4.0309999999999999E-3</v>
      </c>
      <c r="O6" s="72">
        <v>0</v>
      </c>
      <c r="P6" s="69">
        <v>0</v>
      </c>
      <c r="R6" s="1">
        <f t="shared" si="14"/>
        <v>41913</v>
      </c>
      <c r="S6" s="54">
        <f t="shared" si="0"/>
        <v>16.5</v>
      </c>
      <c r="T6" s="54">
        <f t="shared" si="1"/>
        <v>51.9</v>
      </c>
      <c r="U6" s="54">
        <v>0</v>
      </c>
      <c r="V6" s="54">
        <f t="shared" si="2"/>
        <v>0.28000000000000003</v>
      </c>
      <c r="W6" s="54">
        <f t="shared" si="3"/>
        <v>0</v>
      </c>
      <c r="X6" s="54">
        <f t="shared" si="4"/>
        <v>2.7756381600000002</v>
      </c>
      <c r="Y6" s="54">
        <f t="shared" si="5"/>
        <v>0</v>
      </c>
      <c r="Z6" s="54">
        <f t="shared" si="6"/>
        <v>29.748000000000001</v>
      </c>
      <c r="AA6" s="54">
        <f t="shared" si="7"/>
        <v>0</v>
      </c>
      <c r="AB6" s="54">
        <f t="shared" si="8"/>
        <v>0</v>
      </c>
      <c r="AC6" s="54">
        <f t="shared" si="9"/>
        <v>0</v>
      </c>
      <c r="AD6" s="54">
        <f t="shared" si="10"/>
        <v>2.0668447632000002</v>
      </c>
      <c r="AE6" s="54">
        <f t="shared" si="11"/>
        <v>2.4186000000000001</v>
      </c>
      <c r="AF6" s="54">
        <f t="shared" si="12"/>
        <v>0</v>
      </c>
      <c r="AG6" s="54">
        <f t="shared" si="15"/>
        <v>0</v>
      </c>
      <c r="AH6" s="53"/>
      <c r="AI6" s="53">
        <f t="shared" si="13"/>
        <v>105.6890829232</v>
      </c>
      <c r="AJ6" s="55">
        <f t="shared" si="16"/>
        <v>0</v>
      </c>
    </row>
    <row r="7" spans="1:38" x14ac:dyDescent="0.25">
      <c r="A7" s="1">
        <v>42005</v>
      </c>
      <c r="B7" s="70">
        <v>16.5</v>
      </c>
      <c r="C7" s="72">
        <v>8.6499999999999994E-2</v>
      </c>
      <c r="D7" s="72">
        <v>6.6799999999999998E-2</v>
      </c>
      <c r="E7" s="70">
        <v>0.28000000000000003</v>
      </c>
      <c r="F7" s="72">
        <v>0</v>
      </c>
      <c r="G7" s="51">
        <v>2.47E-2</v>
      </c>
      <c r="H7" s="70">
        <v>0</v>
      </c>
      <c r="I7" s="72">
        <v>4.1930000000000002E-2</v>
      </c>
      <c r="J7" s="72">
        <v>0</v>
      </c>
      <c r="K7" s="76">
        <v>0</v>
      </c>
      <c r="L7" s="72">
        <v>0</v>
      </c>
      <c r="M7" s="51">
        <v>0.02</v>
      </c>
      <c r="N7" s="74">
        <v>4.0309999999999999E-3</v>
      </c>
      <c r="O7" s="72">
        <v>0</v>
      </c>
      <c r="P7" s="69">
        <v>0</v>
      </c>
      <c r="R7" s="1">
        <f t="shared" si="14"/>
        <v>42005</v>
      </c>
      <c r="S7" s="54">
        <f t="shared" si="0"/>
        <v>16.5</v>
      </c>
      <c r="T7" s="54">
        <f t="shared" si="1"/>
        <v>51.9</v>
      </c>
      <c r="U7" s="54">
        <v>0</v>
      </c>
      <c r="V7" s="54">
        <f t="shared" si="2"/>
        <v>0.28000000000000003</v>
      </c>
      <c r="W7" s="54">
        <f t="shared" si="3"/>
        <v>0</v>
      </c>
      <c r="X7" s="54">
        <f t="shared" si="4"/>
        <v>2.3706220199999999</v>
      </c>
      <c r="Y7" s="54">
        <f t="shared" si="5"/>
        <v>0</v>
      </c>
      <c r="Z7" s="54">
        <f t="shared" si="6"/>
        <v>25.158000000000001</v>
      </c>
      <c r="AA7" s="54">
        <f t="shared" si="7"/>
        <v>0</v>
      </c>
      <c r="AB7" s="54">
        <f t="shared" si="8"/>
        <v>0</v>
      </c>
      <c r="AC7" s="54">
        <f t="shared" si="9"/>
        <v>0</v>
      </c>
      <c r="AD7" s="54">
        <f t="shared" si="10"/>
        <v>1.9669444404</v>
      </c>
      <c r="AE7" s="54">
        <f t="shared" si="11"/>
        <v>2.4186000000000001</v>
      </c>
      <c r="AF7" s="54">
        <f t="shared" si="12"/>
        <v>0</v>
      </c>
      <c r="AG7" s="54">
        <f t="shared" si="15"/>
        <v>0</v>
      </c>
      <c r="AH7" s="53"/>
      <c r="AI7" s="53">
        <f t="shared" si="13"/>
        <v>100.5941664604</v>
      </c>
      <c r="AJ7" s="55">
        <f t="shared" si="16"/>
        <v>-4.8206648424627463E-2</v>
      </c>
      <c r="AK7">
        <v>239.99</v>
      </c>
      <c r="AL7" s="55">
        <f>+(AK7-AK3)/AK3</f>
        <v>1.1762225969645955E-2</v>
      </c>
    </row>
    <row r="8" spans="1:38" x14ac:dyDescent="0.25">
      <c r="A8" s="1">
        <v>42036</v>
      </c>
      <c r="B8" s="70">
        <v>16.5</v>
      </c>
      <c r="C8" s="72">
        <v>8.6499999999999994E-2</v>
      </c>
      <c r="D8" s="72">
        <v>6.6799999999999998E-2</v>
      </c>
      <c r="E8" s="70">
        <v>0.28000000000000003</v>
      </c>
      <c r="F8" s="72">
        <v>0</v>
      </c>
      <c r="G8" s="51">
        <v>2.47E-2</v>
      </c>
      <c r="H8" s="70">
        <v>0</v>
      </c>
      <c r="I8" s="72">
        <v>4.1930000000000002E-2</v>
      </c>
      <c r="J8" s="72">
        <v>0</v>
      </c>
      <c r="K8" s="76">
        <v>0</v>
      </c>
      <c r="L8" s="72">
        <v>4.4999999999999999E-4</v>
      </c>
      <c r="M8" s="51">
        <v>0.02</v>
      </c>
      <c r="N8" s="74">
        <v>1.74E-3</v>
      </c>
      <c r="O8" s="72">
        <v>0</v>
      </c>
      <c r="P8" s="69">
        <v>0</v>
      </c>
      <c r="R8" s="1">
        <f t="shared" si="14"/>
        <v>42036</v>
      </c>
      <c r="S8" s="54">
        <f t="shared" si="0"/>
        <v>16.5</v>
      </c>
      <c r="T8" s="54">
        <f t="shared" si="1"/>
        <v>51.9</v>
      </c>
      <c r="U8" s="54">
        <v>0</v>
      </c>
      <c r="V8" s="54">
        <f t="shared" si="2"/>
        <v>0.28000000000000003</v>
      </c>
      <c r="W8" s="54">
        <f t="shared" si="3"/>
        <v>0</v>
      </c>
      <c r="X8" s="54">
        <f t="shared" si="4"/>
        <v>2.3433383999999999</v>
      </c>
      <c r="Y8" s="54">
        <f t="shared" si="5"/>
        <v>0</v>
      </c>
      <c r="Z8" s="54">
        <f t="shared" si="6"/>
        <v>25.158000000000001</v>
      </c>
      <c r="AA8" s="54">
        <f t="shared" si="7"/>
        <v>0</v>
      </c>
      <c r="AB8" s="54">
        <f t="shared" si="8"/>
        <v>0</v>
      </c>
      <c r="AC8" s="54">
        <f t="shared" si="9"/>
        <v>0.27</v>
      </c>
      <c r="AD8" s="54">
        <f t="shared" si="10"/>
        <v>1.9443067679999999</v>
      </c>
      <c r="AE8" s="54">
        <f t="shared" si="11"/>
        <v>1.044</v>
      </c>
      <c r="AF8" s="54">
        <f t="shared" si="12"/>
        <v>0</v>
      </c>
      <c r="AG8" s="54">
        <f t="shared" si="15"/>
        <v>0</v>
      </c>
      <c r="AH8" s="53"/>
      <c r="AI8" s="53">
        <f t="shared" si="13"/>
        <v>99.439645167999998</v>
      </c>
      <c r="AJ8" s="55">
        <f t="shared" si="16"/>
        <v>-1.1477020318613558E-2</v>
      </c>
    </row>
    <row r="9" spans="1:38" x14ac:dyDescent="0.25">
      <c r="A9" s="1">
        <v>42095</v>
      </c>
      <c r="B9" s="70">
        <v>16.5</v>
      </c>
      <c r="C9" s="72">
        <v>8.6499999999999994E-2</v>
      </c>
      <c r="D9" s="72">
        <v>6.6799999999999998E-2</v>
      </c>
      <c r="E9" s="70">
        <v>0.28000000000000003</v>
      </c>
      <c r="F9" s="72">
        <v>1.5900000000000001E-3</v>
      </c>
      <c r="G9" s="51">
        <v>2.2599999999999999E-2</v>
      </c>
      <c r="H9" s="70">
        <v>0</v>
      </c>
      <c r="I9" s="72">
        <v>4.1079999999999998E-2</v>
      </c>
      <c r="J9" s="72">
        <v>0</v>
      </c>
      <c r="K9" s="76">
        <v>0</v>
      </c>
      <c r="L9" s="72">
        <v>4.4999999999999999E-4</v>
      </c>
      <c r="M9" s="51">
        <v>0.02</v>
      </c>
      <c r="N9" s="74">
        <v>1.74E-3</v>
      </c>
      <c r="O9" s="72">
        <v>0</v>
      </c>
      <c r="P9" s="69">
        <v>0</v>
      </c>
      <c r="R9" s="1">
        <f t="shared" si="14"/>
        <v>42095</v>
      </c>
      <c r="S9" s="54">
        <f t="shared" si="0"/>
        <v>16.5</v>
      </c>
      <c r="T9" s="54">
        <f t="shared" si="1"/>
        <v>51.9</v>
      </c>
      <c r="U9" s="54">
        <v>0</v>
      </c>
      <c r="V9" s="54">
        <f t="shared" si="2"/>
        <v>0.28000000000000003</v>
      </c>
      <c r="W9" s="54">
        <f t="shared" si="3"/>
        <v>0.95400000000000007</v>
      </c>
      <c r="X9" s="54">
        <f t="shared" si="4"/>
        <v>2.1541415999999995</v>
      </c>
      <c r="Y9" s="54">
        <f t="shared" si="5"/>
        <v>0</v>
      </c>
      <c r="Z9" s="54">
        <f t="shared" si="6"/>
        <v>24.648</v>
      </c>
      <c r="AA9" s="54">
        <f t="shared" si="7"/>
        <v>0</v>
      </c>
      <c r="AB9" s="54">
        <f t="shared" si="8"/>
        <v>0</v>
      </c>
      <c r="AC9" s="54">
        <f t="shared" si="9"/>
        <v>0.27</v>
      </c>
      <c r="AD9" s="54">
        <f t="shared" si="10"/>
        <v>1.9494028319999999</v>
      </c>
      <c r="AE9" s="54">
        <f t="shared" si="11"/>
        <v>1.044</v>
      </c>
      <c r="AF9" s="54">
        <f t="shared" si="12"/>
        <v>0</v>
      </c>
      <c r="AG9" s="54">
        <f t="shared" si="15"/>
        <v>0</v>
      </c>
      <c r="AH9" s="53"/>
      <c r="AI9" s="53">
        <f t="shared" si="13"/>
        <v>99.699544431999996</v>
      </c>
      <c r="AJ9" s="55">
        <f t="shared" si="16"/>
        <v>2.6136382884402545E-3</v>
      </c>
    </row>
    <row r="10" spans="1:38" x14ac:dyDescent="0.25">
      <c r="A10" s="1">
        <v>42186</v>
      </c>
      <c r="B10" s="70">
        <v>16.5</v>
      </c>
      <c r="C10" s="72">
        <v>8.6499999999999994E-2</v>
      </c>
      <c r="D10" s="72">
        <v>6.6799999999999998E-2</v>
      </c>
      <c r="E10" s="70">
        <v>0.28000000000000003</v>
      </c>
      <c r="F10" s="72">
        <v>1.5900000000000001E-3</v>
      </c>
      <c r="G10" s="51">
        <v>2.2599999999999999E-2</v>
      </c>
      <c r="H10" s="70">
        <v>0</v>
      </c>
      <c r="I10" s="72">
        <v>3.6080000000000001E-2</v>
      </c>
      <c r="J10" s="72">
        <v>0</v>
      </c>
      <c r="K10" s="76">
        <v>0</v>
      </c>
      <c r="L10" s="72">
        <v>4.4999999999999999E-4</v>
      </c>
      <c r="M10" s="51">
        <v>0.02</v>
      </c>
      <c r="N10" s="74">
        <v>1.74E-3</v>
      </c>
      <c r="O10" s="72">
        <v>0</v>
      </c>
      <c r="P10" s="69">
        <v>0</v>
      </c>
      <c r="R10" s="1">
        <f t="shared" si="14"/>
        <v>42186</v>
      </c>
      <c r="S10" s="54">
        <f t="shared" si="0"/>
        <v>16.5</v>
      </c>
      <c r="T10" s="54">
        <f t="shared" si="1"/>
        <v>51.9</v>
      </c>
      <c r="U10" s="54">
        <v>0</v>
      </c>
      <c r="V10" s="54">
        <f t="shared" si="2"/>
        <v>0.28000000000000003</v>
      </c>
      <c r="W10" s="54">
        <f t="shared" si="3"/>
        <v>0.95400000000000007</v>
      </c>
      <c r="X10" s="54">
        <f t="shared" si="4"/>
        <v>2.0863415999999995</v>
      </c>
      <c r="Y10" s="54">
        <f t="shared" si="5"/>
        <v>0</v>
      </c>
      <c r="Z10" s="54">
        <f t="shared" si="6"/>
        <v>21.648</v>
      </c>
      <c r="AA10" s="54">
        <f t="shared" si="7"/>
        <v>0</v>
      </c>
      <c r="AB10" s="54">
        <f t="shared" si="8"/>
        <v>0</v>
      </c>
      <c r="AC10" s="54">
        <f t="shared" si="9"/>
        <v>0.27</v>
      </c>
      <c r="AD10" s="54">
        <f t="shared" si="10"/>
        <v>1.8880468319999997</v>
      </c>
      <c r="AE10" s="54">
        <f t="shared" si="11"/>
        <v>1.044</v>
      </c>
      <c r="AF10" s="54">
        <f t="shared" si="12"/>
        <v>0</v>
      </c>
      <c r="AG10" s="54">
        <f t="shared" si="15"/>
        <v>0</v>
      </c>
      <c r="AH10" s="53"/>
      <c r="AI10" s="53">
        <f t="shared" si="13"/>
        <v>96.570388431999987</v>
      </c>
      <c r="AJ10" s="55">
        <f t="shared" si="16"/>
        <v>-3.1385860565634256E-2</v>
      </c>
    </row>
    <row r="11" spans="1:38" x14ac:dyDescent="0.25">
      <c r="A11" s="1">
        <v>42278</v>
      </c>
      <c r="B11" s="70">
        <v>16.5</v>
      </c>
      <c r="C11" s="72">
        <v>8.6499999999999994E-2</v>
      </c>
      <c r="D11" s="72">
        <v>6.6799999999999998E-2</v>
      </c>
      <c r="E11" s="70">
        <v>0.28000000000000003</v>
      </c>
      <c r="F11" s="72">
        <v>1.5900000000000001E-3</v>
      </c>
      <c r="G11" s="51">
        <v>2.2599999999999999E-2</v>
      </c>
      <c r="H11" s="70">
        <v>0</v>
      </c>
      <c r="I11" s="72">
        <v>4.5519999999999998E-2</v>
      </c>
      <c r="J11" s="72">
        <v>0</v>
      </c>
      <c r="K11" s="76">
        <v>0</v>
      </c>
      <c r="L11" s="72">
        <v>4.4999999999999999E-4</v>
      </c>
      <c r="M11" s="51">
        <v>0.02</v>
      </c>
      <c r="N11" s="74">
        <v>1.74E-3</v>
      </c>
      <c r="O11" s="72">
        <v>0</v>
      </c>
      <c r="P11" s="69">
        <v>0</v>
      </c>
      <c r="R11" s="1">
        <f t="shared" si="14"/>
        <v>42278</v>
      </c>
      <c r="S11" s="54">
        <f t="shared" si="0"/>
        <v>16.5</v>
      </c>
      <c r="T11" s="54">
        <f t="shared" si="1"/>
        <v>51.9</v>
      </c>
      <c r="U11" s="54">
        <v>0</v>
      </c>
      <c r="V11" s="54">
        <f t="shared" si="2"/>
        <v>0.28000000000000003</v>
      </c>
      <c r="W11" s="54">
        <f t="shared" si="3"/>
        <v>0.95400000000000007</v>
      </c>
      <c r="X11" s="54">
        <f t="shared" si="4"/>
        <v>2.2143479999999998</v>
      </c>
      <c r="Y11" s="54">
        <f t="shared" si="5"/>
        <v>0</v>
      </c>
      <c r="Z11" s="54">
        <f t="shared" si="6"/>
        <v>27.311999999999998</v>
      </c>
      <c r="AA11" s="54">
        <f t="shared" si="7"/>
        <v>0</v>
      </c>
      <c r="AB11" s="54">
        <f t="shared" si="8"/>
        <v>0</v>
      </c>
      <c r="AC11" s="54">
        <f t="shared" si="9"/>
        <v>0.27</v>
      </c>
      <c r="AD11" s="54">
        <f t="shared" si="10"/>
        <v>2.00388696</v>
      </c>
      <c r="AE11" s="54">
        <f t="shared" si="11"/>
        <v>1.044</v>
      </c>
      <c r="AF11" s="54">
        <f t="shared" si="12"/>
        <v>0</v>
      </c>
      <c r="AG11" s="54">
        <f t="shared" si="15"/>
        <v>0</v>
      </c>
      <c r="AH11" s="53"/>
      <c r="AI11" s="53">
        <f t="shared" si="13"/>
        <v>102.47823495999999</v>
      </c>
      <c r="AJ11" s="55">
        <f t="shared" si="16"/>
        <v>6.1176584498880998E-2</v>
      </c>
    </row>
    <row r="12" spans="1:38" x14ac:dyDescent="0.25">
      <c r="A12" s="1">
        <v>42370</v>
      </c>
      <c r="B12" s="70">
        <v>16.5</v>
      </c>
      <c r="C12" s="72">
        <v>8.6499999999999994E-2</v>
      </c>
      <c r="D12" s="72">
        <v>6.6799999999999998E-2</v>
      </c>
      <c r="E12" s="70">
        <v>0.28000000000000003</v>
      </c>
      <c r="F12" s="72">
        <v>2.8E-3</v>
      </c>
      <c r="G12" s="51">
        <v>2.2599999999999999E-2</v>
      </c>
      <c r="H12" s="70">
        <v>0</v>
      </c>
      <c r="I12" s="72">
        <v>4.5519999999999998E-2</v>
      </c>
      <c r="J12" s="72">
        <v>0</v>
      </c>
      <c r="K12" s="76">
        <v>0</v>
      </c>
      <c r="L12" s="72">
        <v>4.0000000000000002E-4</v>
      </c>
      <c r="M12" s="51">
        <v>0.02</v>
      </c>
      <c r="N12" s="74">
        <v>1.266E-3</v>
      </c>
      <c r="O12" s="72">
        <v>0</v>
      </c>
      <c r="P12" s="69">
        <v>0</v>
      </c>
      <c r="R12" s="1">
        <f t="shared" si="14"/>
        <v>42370</v>
      </c>
      <c r="S12" s="54">
        <f t="shared" si="0"/>
        <v>16.5</v>
      </c>
      <c r="T12" s="54">
        <f t="shared" si="1"/>
        <v>51.9</v>
      </c>
      <c r="U12" s="54">
        <v>0</v>
      </c>
      <c r="V12" s="54">
        <f t="shared" si="2"/>
        <v>0.28000000000000003</v>
      </c>
      <c r="W12" s="54">
        <f t="shared" si="3"/>
        <v>1.68</v>
      </c>
      <c r="X12" s="54">
        <f t="shared" si="4"/>
        <v>2.22365016</v>
      </c>
      <c r="Y12" s="54">
        <f t="shared" si="5"/>
        <v>0</v>
      </c>
      <c r="Z12" s="54">
        <f t="shared" si="6"/>
        <v>27.311999999999998</v>
      </c>
      <c r="AA12" s="54">
        <f t="shared" si="7"/>
        <v>0</v>
      </c>
      <c r="AB12" s="54">
        <f t="shared" si="8"/>
        <v>0</v>
      </c>
      <c r="AC12" s="54">
        <f t="shared" si="9"/>
        <v>0.24000000000000002</v>
      </c>
      <c r="AD12" s="54">
        <f t="shared" si="10"/>
        <v>2.0123050032000003</v>
      </c>
      <c r="AE12" s="54">
        <f t="shared" si="11"/>
        <v>0.75959999999999994</v>
      </c>
      <c r="AF12" s="54">
        <f t="shared" si="12"/>
        <v>0</v>
      </c>
      <c r="AG12" s="54">
        <f t="shared" si="15"/>
        <v>0</v>
      </c>
      <c r="AH12" s="53"/>
      <c r="AI12" s="53">
        <f t="shared" si="13"/>
        <v>102.90755516320002</v>
      </c>
      <c r="AJ12" s="55">
        <f t="shared" si="16"/>
        <v>4.1893793678979361E-3</v>
      </c>
      <c r="AK12" s="56">
        <v>246.643</v>
      </c>
      <c r="AL12" s="55">
        <f>+(AK12-AK7)/AK7</f>
        <v>2.7721988416183972E-2</v>
      </c>
    </row>
    <row r="13" spans="1:38" x14ac:dyDescent="0.25">
      <c r="A13" s="1">
        <v>42401</v>
      </c>
      <c r="B13" s="70">
        <v>16.5</v>
      </c>
      <c r="C13" s="72">
        <v>8.6499999999999994E-2</v>
      </c>
      <c r="D13" s="72">
        <v>6.6799999999999998E-2</v>
      </c>
      <c r="E13" s="70">
        <v>0.28000000000000003</v>
      </c>
      <c r="F13" s="72">
        <v>2.8E-3</v>
      </c>
      <c r="G13" s="51">
        <v>2.5399999999999999E-2</v>
      </c>
      <c r="H13" s="70">
        <v>0</v>
      </c>
      <c r="I13" s="72">
        <v>4.5519999999999998E-2</v>
      </c>
      <c r="J13" s="72">
        <v>0</v>
      </c>
      <c r="K13" s="76">
        <v>0</v>
      </c>
      <c r="L13" s="72">
        <v>4.0000000000000002E-4</v>
      </c>
      <c r="M13" s="51">
        <v>0.02</v>
      </c>
      <c r="N13" s="74">
        <v>1.266E-3</v>
      </c>
      <c r="O13" s="72">
        <v>0</v>
      </c>
      <c r="P13" s="69">
        <v>0</v>
      </c>
      <c r="R13" s="1">
        <f t="shared" si="14"/>
        <v>42401</v>
      </c>
      <c r="S13" s="54">
        <f t="shared" si="0"/>
        <v>16.5</v>
      </c>
      <c r="T13" s="54">
        <f t="shared" si="1"/>
        <v>51.9</v>
      </c>
      <c r="U13" s="54">
        <v>0</v>
      </c>
      <c r="V13" s="54">
        <f t="shared" si="2"/>
        <v>0.28000000000000003</v>
      </c>
      <c r="W13" s="54">
        <f t="shared" si="3"/>
        <v>1.68</v>
      </c>
      <c r="X13" s="54">
        <f t="shared" si="4"/>
        <v>2.4991466400000002</v>
      </c>
      <c r="Y13" s="54">
        <f t="shared" si="5"/>
        <v>0</v>
      </c>
      <c r="Z13" s="54">
        <f t="shared" si="6"/>
        <v>27.311999999999998</v>
      </c>
      <c r="AA13" s="54">
        <f t="shared" si="7"/>
        <v>0</v>
      </c>
      <c r="AB13" s="54">
        <f t="shared" si="8"/>
        <v>0</v>
      </c>
      <c r="AC13" s="54">
        <f t="shared" si="9"/>
        <v>0.24000000000000002</v>
      </c>
      <c r="AD13" s="54">
        <f t="shared" si="10"/>
        <v>2.0178149328000003</v>
      </c>
      <c r="AE13" s="54">
        <f t="shared" si="11"/>
        <v>0.75959999999999994</v>
      </c>
      <c r="AF13" s="54">
        <f t="shared" si="12"/>
        <v>0</v>
      </c>
      <c r="AG13" s="54">
        <f t="shared" si="15"/>
        <v>0</v>
      </c>
      <c r="AH13" s="53"/>
      <c r="AI13" s="53">
        <f t="shared" si="13"/>
        <v>103.18856157280001</v>
      </c>
      <c r="AJ13" s="55">
        <f t="shared" si="16"/>
        <v>2.7306684057778956E-3</v>
      </c>
    </row>
    <row r="14" spans="1:38" x14ac:dyDescent="0.25">
      <c r="A14" s="1">
        <v>42461</v>
      </c>
      <c r="B14" s="70">
        <v>16.5</v>
      </c>
      <c r="C14" s="72">
        <v>8.6499999999999994E-2</v>
      </c>
      <c r="D14" s="72">
        <v>6.6799999999999998E-2</v>
      </c>
      <c r="E14" s="70">
        <v>0.28000000000000003</v>
      </c>
      <c r="F14" s="72">
        <v>2.8E-3</v>
      </c>
      <c r="G14" s="51">
        <v>2.5399999999999999E-2</v>
      </c>
      <c r="H14" s="70">
        <v>0</v>
      </c>
      <c r="I14" s="72">
        <v>4.5519999999999998E-2</v>
      </c>
      <c r="J14" s="72">
        <v>0</v>
      </c>
      <c r="K14" s="76">
        <v>0</v>
      </c>
      <c r="L14" s="72">
        <v>4.0000000000000002E-4</v>
      </c>
      <c r="M14" s="51">
        <v>0.02</v>
      </c>
      <c r="N14" s="74">
        <v>1.266E-3</v>
      </c>
      <c r="O14" s="72">
        <v>0</v>
      </c>
      <c r="P14" s="69">
        <v>0</v>
      </c>
      <c r="R14" s="1">
        <f t="shared" si="14"/>
        <v>42461</v>
      </c>
      <c r="S14" s="54">
        <f t="shared" si="0"/>
        <v>16.5</v>
      </c>
      <c r="T14" s="54">
        <f t="shared" si="1"/>
        <v>51.9</v>
      </c>
      <c r="U14" s="54">
        <v>0</v>
      </c>
      <c r="V14" s="54">
        <f t="shared" si="2"/>
        <v>0.28000000000000003</v>
      </c>
      <c r="W14" s="54">
        <f t="shared" si="3"/>
        <v>1.68</v>
      </c>
      <c r="X14" s="54">
        <f t="shared" si="4"/>
        <v>2.4991466400000002</v>
      </c>
      <c r="Y14" s="54">
        <f t="shared" si="5"/>
        <v>0</v>
      </c>
      <c r="Z14" s="54">
        <f t="shared" si="6"/>
        <v>27.311999999999998</v>
      </c>
      <c r="AA14" s="54">
        <f t="shared" si="7"/>
        <v>0</v>
      </c>
      <c r="AB14" s="54">
        <f t="shared" si="8"/>
        <v>0</v>
      </c>
      <c r="AC14" s="54">
        <f t="shared" si="9"/>
        <v>0.24000000000000002</v>
      </c>
      <c r="AD14" s="54">
        <f t="shared" si="10"/>
        <v>2.0178149328000003</v>
      </c>
      <c r="AE14" s="54">
        <f t="shared" si="11"/>
        <v>0.75959999999999994</v>
      </c>
      <c r="AF14" s="54">
        <f t="shared" si="12"/>
        <v>0</v>
      </c>
      <c r="AG14" s="54">
        <f t="shared" si="15"/>
        <v>0</v>
      </c>
      <c r="AH14" s="53"/>
      <c r="AI14" s="53">
        <f t="shared" si="13"/>
        <v>103.18856157280001</v>
      </c>
      <c r="AJ14" s="55">
        <f t="shared" si="16"/>
        <v>0</v>
      </c>
    </row>
    <row r="15" spans="1:38" x14ac:dyDescent="0.25">
      <c r="A15" s="1">
        <v>42552</v>
      </c>
      <c r="B15" s="70">
        <v>16.5</v>
      </c>
      <c r="C15" s="72">
        <v>8.6499999999999994E-2</v>
      </c>
      <c r="D15" s="72">
        <v>6.6799999999999998E-2</v>
      </c>
      <c r="E15" s="70">
        <v>0.28000000000000003</v>
      </c>
      <c r="F15" s="72">
        <v>3.2299999999999998E-3</v>
      </c>
      <c r="G15" s="51">
        <v>3.1800000000000002E-2</v>
      </c>
      <c r="H15" s="70">
        <v>0</v>
      </c>
      <c r="I15" s="72">
        <v>3.6200000000000003E-2</v>
      </c>
      <c r="J15" s="72">
        <v>0</v>
      </c>
      <c r="K15" s="76">
        <v>0</v>
      </c>
      <c r="L15" s="72">
        <v>4.0000000000000002E-4</v>
      </c>
      <c r="M15" s="51">
        <v>0.02</v>
      </c>
      <c r="N15" s="74">
        <v>1.266E-3</v>
      </c>
      <c r="O15" s="72">
        <v>0</v>
      </c>
      <c r="P15" s="69">
        <v>0</v>
      </c>
      <c r="R15" s="1">
        <f t="shared" si="14"/>
        <v>42552</v>
      </c>
      <c r="S15" s="54">
        <f t="shared" si="0"/>
        <v>16.5</v>
      </c>
      <c r="T15" s="54">
        <f t="shared" si="1"/>
        <v>51.9</v>
      </c>
      <c r="U15" s="54">
        <v>0</v>
      </c>
      <c r="V15" s="54">
        <f t="shared" si="2"/>
        <v>0.28000000000000003</v>
      </c>
      <c r="W15" s="54">
        <f t="shared" si="3"/>
        <v>1.9379999999999999</v>
      </c>
      <c r="X15" s="54">
        <f t="shared" si="4"/>
        <v>2.9592316800000003</v>
      </c>
      <c r="Y15" s="54">
        <f t="shared" si="5"/>
        <v>0</v>
      </c>
      <c r="Z15" s="54">
        <f t="shared" si="6"/>
        <v>21.720000000000002</v>
      </c>
      <c r="AA15" s="54">
        <f t="shared" si="7"/>
        <v>0</v>
      </c>
      <c r="AB15" s="54">
        <f t="shared" si="8"/>
        <v>0</v>
      </c>
      <c r="AC15" s="54">
        <f t="shared" si="9"/>
        <v>0.24000000000000002</v>
      </c>
      <c r="AD15" s="54">
        <f t="shared" si="10"/>
        <v>1.9203366336000003</v>
      </c>
      <c r="AE15" s="54">
        <f t="shared" si="11"/>
        <v>0.75959999999999994</v>
      </c>
      <c r="AF15" s="54">
        <f t="shared" si="12"/>
        <v>0</v>
      </c>
      <c r="AG15" s="54">
        <f t="shared" si="15"/>
        <v>0</v>
      </c>
      <c r="AH15" s="53"/>
      <c r="AI15" s="53">
        <f t="shared" si="13"/>
        <v>98.217168313600013</v>
      </c>
      <c r="AJ15" s="55">
        <f t="shared" si="16"/>
        <v>-4.8177755202960727E-2</v>
      </c>
    </row>
    <row r="16" spans="1:38" ht="15.75" thickBot="1" x14ac:dyDescent="0.3">
      <c r="A16" s="1">
        <v>42644</v>
      </c>
      <c r="B16" s="70">
        <v>16.5</v>
      </c>
      <c r="C16" s="72">
        <v>8.6499999999999994E-2</v>
      </c>
      <c r="D16" s="72">
        <v>6.6799999999999998E-2</v>
      </c>
      <c r="E16" s="70">
        <v>0.28000000000000003</v>
      </c>
      <c r="F16" s="72">
        <v>3.2299999999999998E-3</v>
      </c>
      <c r="G16" s="51">
        <v>3.1800000000000002E-2</v>
      </c>
      <c r="H16" s="70">
        <v>0</v>
      </c>
      <c r="I16" s="72">
        <v>4.0189999999999997E-2</v>
      </c>
      <c r="J16" s="72">
        <v>0</v>
      </c>
      <c r="K16" s="76">
        <v>0</v>
      </c>
      <c r="L16" s="72">
        <v>4.0000000000000002E-4</v>
      </c>
      <c r="M16" s="51">
        <v>0.02</v>
      </c>
      <c r="N16" s="74">
        <v>1.266E-3</v>
      </c>
      <c r="O16" s="72">
        <v>0</v>
      </c>
      <c r="P16" s="69">
        <v>0</v>
      </c>
      <c r="R16" s="1">
        <f t="shared" si="14"/>
        <v>42644</v>
      </c>
      <c r="S16" s="54">
        <f t="shared" si="0"/>
        <v>16.5</v>
      </c>
      <c r="T16" s="54">
        <f t="shared" si="1"/>
        <v>51.9</v>
      </c>
      <c r="U16" s="54">
        <v>0</v>
      </c>
      <c r="V16" s="54">
        <f t="shared" si="2"/>
        <v>0.28000000000000003</v>
      </c>
      <c r="W16" s="54">
        <f t="shared" si="3"/>
        <v>1.9379999999999999</v>
      </c>
      <c r="X16" s="54">
        <f t="shared" si="4"/>
        <v>3.0353608800000007</v>
      </c>
      <c r="Y16" s="54">
        <f t="shared" si="5"/>
        <v>0</v>
      </c>
      <c r="Z16" s="54">
        <f t="shared" si="6"/>
        <v>24.113999999999997</v>
      </c>
      <c r="AA16" s="54">
        <f t="shared" si="7"/>
        <v>0</v>
      </c>
      <c r="AB16" s="54">
        <f t="shared" si="8"/>
        <v>0</v>
      </c>
      <c r="AC16" s="54">
        <f t="shared" si="9"/>
        <v>0.24000000000000002</v>
      </c>
      <c r="AD16" s="54">
        <f t="shared" si="10"/>
        <v>1.9697392175999999</v>
      </c>
      <c r="AE16" s="54">
        <f t="shared" si="11"/>
        <v>0.75959999999999994</v>
      </c>
      <c r="AF16" s="54">
        <f t="shared" si="12"/>
        <v>0</v>
      </c>
      <c r="AG16" s="54">
        <f t="shared" si="15"/>
        <v>0</v>
      </c>
      <c r="AH16" s="53"/>
      <c r="AI16" s="53">
        <f t="shared" si="13"/>
        <v>100.73670009760001</v>
      </c>
      <c r="AJ16" s="55">
        <f t="shared" si="16"/>
        <v>2.565266161976203E-2</v>
      </c>
    </row>
    <row r="17" spans="1:38" ht="15.75" thickBot="1" x14ac:dyDescent="0.3">
      <c r="A17" s="1">
        <v>42736</v>
      </c>
      <c r="B17" s="70">
        <v>16.5</v>
      </c>
      <c r="C17" s="72">
        <v>8.6499999999999994E-2</v>
      </c>
      <c r="D17" s="72">
        <v>6.6799999999999998E-2</v>
      </c>
      <c r="E17" s="70">
        <v>0.28000000000000003</v>
      </c>
      <c r="F17" s="72">
        <v>0</v>
      </c>
      <c r="G17" s="51">
        <v>3.1800000000000002E-2</v>
      </c>
      <c r="H17" s="70">
        <v>0</v>
      </c>
      <c r="I17" s="72">
        <v>3.3349999999999998E-2</v>
      </c>
      <c r="J17" s="72">
        <v>0</v>
      </c>
      <c r="K17" s="77">
        <v>2.3552E-2</v>
      </c>
      <c r="L17" s="72">
        <v>5.6999999999999998E-4</v>
      </c>
      <c r="M17" s="51">
        <v>0.02</v>
      </c>
      <c r="N17" s="74">
        <v>1.266E-3</v>
      </c>
      <c r="O17" s="72">
        <v>0</v>
      </c>
      <c r="P17" s="69">
        <v>0</v>
      </c>
      <c r="R17" s="1">
        <f t="shared" si="14"/>
        <v>42736</v>
      </c>
      <c r="S17" s="54">
        <f t="shared" si="0"/>
        <v>16.5</v>
      </c>
      <c r="T17" s="54">
        <f t="shared" si="1"/>
        <v>51.9</v>
      </c>
      <c r="U17" s="54">
        <v>0</v>
      </c>
      <c r="V17" s="54">
        <f t="shared" si="2"/>
        <v>0.28000000000000003</v>
      </c>
      <c r="W17" s="54">
        <f t="shared" si="3"/>
        <v>0</v>
      </c>
      <c r="X17" s="54">
        <f t="shared" si="4"/>
        <v>2.89769730624</v>
      </c>
      <c r="Y17" s="54">
        <f t="shared" si="5"/>
        <v>0</v>
      </c>
      <c r="Z17" s="54">
        <f t="shared" si="6"/>
        <v>20.009999999999998</v>
      </c>
      <c r="AA17" s="54">
        <f t="shared" si="7"/>
        <v>0</v>
      </c>
      <c r="AB17" s="54">
        <f t="shared" si="8"/>
        <v>1.6109568000000001</v>
      </c>
      <c r="AC17" s="54">
        <f t="shared" si="9"/>
        <v>0.34199999999999997</v>
      </c>
      <c r="AD17" s="54">
        <f t="shared" si="10"/>
        <v>1.8804050821248002</v>
      </c>
      <c r="AE17" s="54">
        <f t="shared" si="11"/>
        <v>0.75959999999999994</v>
      </c>
      <c r="AF17" s="54">
        <f t="shared" si="12"/>
        <v>0</v>
      </c>
      <c r="AG17" s="54">
        <f t="shared" si="15"/>
        <v>0</v>
      </c>
      <c r="AH17" s="53"/>
      <c r="AI17" s="53">
        <f t="shared" si="13"/>
        <v>96.180659188364814</v>
      </c>
      <c r="AJ17" s="55">
        <f t="shared" si="16"/>
        <v>-4.5227220117603772E-2</v>
      </c>
      <c r="AK17" s="57">
        <v>254.995</v>
      </c>
      <c r="AL17" s="55">
        <f>+(AK17-AK12)/AK12</f>
        <v>3.386270844905391E-2</v>
      </c>
    </row>
    <row r="18" spans="1:38" x14ac:dyDescent="0.25">
      <c r="A18" s="1">
        <v>42767</v>
      </c>
      <c r="B18" s="70">
        <v>16.5</v>
      </c>
      <c r="C18" s="72">
        <v>8.6499999999999994E-2</v>
      </c>
      <c r="D18" s="72">
        <v>6.6799999999999998E-2</v>
      </c>
      <c r="E18" s="70">
        <v>0.28000000000000003</v>
      </c>
      <c r="F18" s="72">
        <v>0</v>
      </c>
      <c r="G18" s="51">
        <v>3.1800000000000002E-2</v>
      </c>
      <c r="H18" s="70">
        <v>0</v>
      </c>
      <c r="I18" s="72">
        <v>3.3349999999999998E-2</v>
      </c>
      <c r="J18" s="72">
        <v>0</v>
      </c>
      <c r="K18" s="77">
        <v>2.3552E-2</v>
      </c>
      <c r="L18" s="72">
        <v>5.6999999999999998E-4</v>
      </c>
      <c r="M18" s="51">
        <v>0.02</v>
      </c>
      <c r="N18" s="74">
        <v>1.266E-3</v>
      </c>
      <c r="O18" s="72">
        <v>0</v>
      </c>
      <c r="P18" s="69">
        <v>0</v>
      </c>
      <c r="R18" s="1">
        <f t="shared" si="14"/>
        <v>42767</v>
      </c>
      <c r="S18" s="54">
        <f t="shared" si="0"/>
        <v>16.5</v>
      </c>
      <c r="T18" s="54">
        <f t="shared" si="1"/>
        <v>51.9</v>
      </c>
      <c r="U18" s="54">
        <v>0</v>
      </c>
      <c r="V18" s="54">
        <f t="shared" si="2"/>
        <v>0.28000000000000003</v>
      </c>
      <c r="W18" s="54">
        <f t="shared" si="3"/>
        <v>0</v>
      </c>
      <c r="X18" s="54">
        <f t="shared" si="4"/>
        <v>2.89769730624</v>
      </c>
      <c r="Y18" s="54">
        <f t="shared" si="5"/>
        <v>0</v>
      </c>
      <c r="Z18" s="54">
        <f t="shared" si="6"/>
        <v>20.009999999999998</v>
      </c>
      <c r="AA18" s="54">
        <f t="shared" si="7"/>
        <v>0</v>
      </c>
      <c r="AB18" s="54">
        <f t="shared" si="8"/>
        <v>1.6109568000000001</v>
      </c>
      <c r="AC18" s="54">
        <f t="shared" si="9"/>
        <v>0.34199999999999997</v>
      </c>
      <c r="AD18" s="54">
        <f t="shared" si="10"/>
        <v>1.8804050821248002</v>
      </c>
      <c r="AE18" s="54">
        <f t="shared" si="11"/>
        <v>0.75959999999999994</v>
      </c>
      <c r="AF18" s="54">
        <f t="shared" si="12"/>
        <v>0</v>
      </c>
      <c r="AG18" s="54">
        <f t="shared" si="15"/>
        <v>0</v>
      </c>
      <c r="AH18" s="53"/>
      <c r="AI18" s="53">
        <f t="shared" si="13"/>
        <v>96.180659188364814</v>
      </c>
      <c r="AJ18" s="55">
        <f t="shared" si="16"/>
        <v>0</v>
      </c>
    </row>
    <row r="19" spans="1:38" x14ac:dyDescent="0.25">
      <c r="A19" s="1">
        <v>42826</v>
      </c>
      <c r="B19" s="70">
        <v>16.5</v>
      </c>
      <c r="C19" s="72">
        <v>8.6499999999999994E-2</v>
      </c>
      <c r="D19" s="72">
        <v>6.6799999999999998E-2</v>
      </c>
      <c r="E19" s="70">
        <v>0.28000000000000003</v>
      </c>
      <c r="F19" s="72">
        <v>0</v>
      </c>
      <c r="G19" s="51">
        <v>3.1800000000000002E-2</v>
      </c>
      <c r="H19" s="70">
        <v>0</v>
      </c>
      <c r="I19" s="72">
        <v>3.9969999999999999E-2</v>
      </c>
      <c r="J19" s="72">
        <v>0</v>
      </c>
      <c r="K19" s="77">
        <v>2.3552E-2</v>
      </c>
      <c r="L19" s="72">
        <v>5.6999999999999998E-4</v>
      </c>
      <c r="M19" s="51">
        <v>0.02</v>
      </c>
      <c r="N19" s="74">
        <v>1.266E-3</v>
      </c>
      <c r="O19" s="72">
        <v>0</v>
      </c>
      <c r="P19" s="69">
        <v>0</v>
      </c>
      <c r="R19" s="1">
        <f t="shared" si="14"/>
        <v>42826</v>
      </c>
      <c r="S19" s="54">
        <f t="shared" si="0"/>
        <v>16.5</v>
      </c>
      <c r="T19" s="54">
        <f t="shared" si="1"/>
        <v>51.9</v>
      </c>
      <c r="U19" s="54">
        <v>0</v>
      </c>
      <c r="V19" s="54">
        <f t="shared" si="2"/>
        <v>0.28000000000000003</v>
      </c>
      <c r="W19" s="54">
        <f t="shared" si="3"/>
        <v>0</v>
      </c>
      <c r="X19" s="54">
        <f t="shared" si="4"/>
        <v>3.0240069062400003</v>
      </c>
      <c r="Y19" s="54">
        <f t="shared" si="5"/>
        <v>0</v>
      </c>
      <c r="Z19" s="54">
        <f t="shared" si="6"/>
        <v>23.981999999999999</v>
      </c>
      <c r="AA19" s="54">
        <f t="shared" si="7"/>
        <v>0</v>
      </c>
      <c r="AB19" s="54">
        <f t="shared" si="8"/>
        <v>1.6109568000000001</v>
      </c>
      <c r="AC19" s="54">
        <f t="shared" si="9"/>
        <v>0.34199999999999997</v>
      </c>
      <c r="AD19" s="54">
        <f t="shared" si="10"/>
        <v>1.9623712741248003</v>
      </c>
      <c r="AE19" s="54">
        <f t="shared" si="11"/>
        <v>0.75959999999999994</v>
      </c>
      <c r="AF19" s="54">
        <f t="shared" si="12"/>
        <v>0</v>
      </c>
      <c r="AG19" s="54">
        <f t="shared" si="15"/>
        <v>0</v>
      </c>
      <c r="AH19" s="53"/>
      <c r="AI19" s="53">
        <f t="shared" si="13"/>
        <v>100.36093498036482</v>
      </c>
      <c r="AJ19" s="55">
        <f t="shared" si="16"/>
        <v>4.3462748407797361E-2</v>
      </c>
    </row>
    <row r="20" spans="1:38" x14ac:dyDescent="0.25">
      <c r="A20" s="1">
        <v>42917</v>
      </c>
      <c r="B20" s="70">
        <v>16.5</v>
      </c>
      <c r="C20" s="72">
        <v>8.6499999999999994E-2</v>
      </c>
      <c r="D20" s="72">
        <v>6.6799999999999998E-2</v>
      </c>
      <c r="E20" s="70">
        <v>0.28000000000000003</v>
      </c>
      <c r="F20" s="72">
        <v>3.7299999999999998E-3</v>
      </c>
      <c r="G20" s="51">
        <v>2.6200000000000001E-2</v>
      </c>
      <c r="H20" s="70">
        <v>0</v>
      </c>
      <c r="I20" s="72">
        <v>3.143E-2</v>
      </c>
      <c r="J20" s="72">
        <v>0</v>
      </c>
      <c r="K20" s="77">
        <v>2.3552E-2</v>
      </c>
      <c r="L20" s="72">
        <v>5.6999999999999998E-4</v>
      </c>
      <c r="M20" s="51">
        <v>0.02</v>
      </c>
      <c r="N20" s="74">
        <v>1.722E-3</v>
      </c>
      <c r="O20" s="72">
        <v>0</v>
      </c>
      <c r="P20" s="69">
        <v>0</v>
      </c>
      <c r="R20" s="1">
        <f t="shared" si="14"/>
        <v>42917</v>
      </c>
      <c r="S20" s="54">
        <f t="shared" si="0"/>
        <v>16.5</v>
      </c>
      <c r="T20" s="54">
        <f t="shared" si="1"/>
        <v>51.9</v>
      </c>
      <c r="U20" s="54">
        <v>0</v>
      </c>
      <c r="V20" s="54">
        <f t="shared" si="2"/>
        <v>0.28000000000000003</v>
      </c>
      <c r="W20" s="54">
        <f t="shared" si="3"/>
        <v>2.238</v>
      </c>
      <c r="X20" s="54">
        <f t="shared" si="4"/>
        <v>2.4230325081599999</v>
      </c>
      <c r="Y20" s="54">
        <f t="shared" si="5"/>
        <v>0</v>
      </c>
      <c r="Z20" s="54">
        <f t="shared" si="6"/>
        <v>18.858000000000001</v>
      </c>
      <c r="AA20" s="54">
        <f t="shared" si="7"/>
        <v>0</v>
      </c>
      <c r="AB20" s="54">
        <f t="shared" si="8"/>
        <v>1.6109568000000001</v>
      </c>
      <c r="AC20" s="54">
        <f t="shared" si="9"/>
        <v>0.34199999999999997</v>
      </c>
      <c r="AD20" s="54">
        <f t="shared" si="10"/>
        <v>1.8981037861632002</v>
      </c>
      <c r="AE20" s="54">
        <f t="shared" si="11"/>
        <v>1.0331999999999999</v>
      </c>
      <c r="AF20" s="54">
        <f t="shared" si="12"/>
        <v>0</v>
      </c>
      <c r="AG20" s="54">
        <f t="shared" si="15"/>
        <v>0</v>
      </c>
      <c r="AH20" s="53"/>
      <c r="AI20" s="53">
        <f t="shared" si="13"/>
        <v>97.08329309432321</v>
      </c>
      <c r="AJ20" s="55">
        <f t="shared" si="16"/>
        <v>-3.2658542755533954E-2</v>
      </c>
    </row>
    <row r="21" spans="1:38" x14ac:dyDescent="0.25">
      <c r="A21" s="1">
        <v>43009</v>
      </c>
      <c r="B21" s="70">
        <v>16.5</v>
      </c>
      <c r="C21" s="72">
        <v>8.6499999999999994E-2</v>
      </c>
      <c r="D21" s="72">
        <v>6.6799999999999998E-2</v>
      </c>
      <c r="E21" s="70">
        <v>0.31</v>
      </c>
      <c r="F21" s="72">
        <v>3.7299999999999998E-3</v>
      </c>
      <c r="G21" s="51">
        <v>2.8500000000000001E-2</v>
      </c>
      <c r="H21" s="70">
        <v>0</v>
      </c>
      <c r="I21" s="72">
        <v>4.052E-2</v>
      </c>
      <c r="J21" s="72">
        <v>0</v>
      </c>
      <c r="K21" s="77">
        <v>2.3552E-2</v>
      </c>
      <c r="L21" s="72">
        <v>5.6999999999999998E-4</v>
      </c>
      <c r="M21" s="51">
        <v>0.02</v>
      </c>
      <c r="N21" s="74">
        <v>1.722E-3</v>
      </c>
      <c r="O21" s="72">
        <v>0</v>
      </c>
      <c r="P21" s="69">
        <v>0</v>
      </c>
      <c r="R21" s="1">
        <f t="shared" si="14"/>
        <v>43009</v>
      </c>
      <c r="S21" s="54">
        <f t="shared" si="0"/>
        <v>16.5</v>
      </c>
      <c r="T21" s="54">
        <f t="shared" si="1"/>
        <v>51.9</v>
      </c>
      <c r="U21" s="54">
        <v>0</v>
      </c>
      <c r="V21" s="54">
        <f t="shared" si="2"/>
        <v>0.31</v>
      </c>
      <c r="W21" s="54">
        <f t="shared" si="3"/>
        <v>2.238</v>
      </c>
      <c r="X21" s="54">
        <f t="shared" si="4"/>
        <v>2.7911804687999999</v>
      </c>
      <c r="Y21" s="54">
        <f t="shared" si="5"/>
        <v>0</v>
      </c>
      <c r="Z21" s="54">
        <f t="shared" si="6"/>
        <v>24.312000000000001</v>
      </c>
      <c r="AA21" s="54">
        <f t="shared" si="7"/>
        <v>0</v>
      </c>
      <c r="AB21" s="54">
        <f t="shared" si="8"/>
        <v>1.6109568000000001</v>
      </c>
      <c r="AC21" s="54">
        <f t="shared" si="9"/>
        <v>0.34199999999999997</v>
      </c>
      <c r="AD21" s="54">
        <f t="shared" si="10"/>
        <v>2.0145467453759998</v>
      </c>
      <c r="AE21" s="54">
        <f t="shared" si="11"/>
        <v>1.0331999999999999</v>
      </c>
      <c r="AF21" s="54">
        <f t="shared" si="12"/>
        <v>0</v>
      </c>
      <c r="AG21" s="54">
        <f t="shared" si="15"/>
        <v>0</v>
      </c>
      <c r="AH21" s="53"/>
      <c r="AI21" s="53">
        <f t="shared" si="13"/>
        <v>103.05188401417598</v>
      </c>
      <c r="AJ21" s="55">
        <f t="shared" si="16"/>
        <v>6.147907358327729E-2</v>
      </c>
    </row>
    <row r="22" spans="1:38" x14ac:dyDescent="0.25">
      <c r="A22" s="1">
        <v>43101</v>
      </c>
      <c r="B22" s="70">
        <v>16.5</v>
      </c>
      <c r="C22" s="72">
        <v>8.6499999999999994E-2</v>
      </c>
      <c r="D22" s="72">
        <v>6.6799999999999998E-2</v>
      </c>
      <c r="E22" s="70">
        <v>0.31</v>
      </c>
      <c r="F22" s="72">
        <v>3.7599999999999999E-3</v>
      </c>
      <c r="G22" s="51">
        <v>2.8500000000000001E-2</v>
      </c>
      <c r="H22" s="70">
        <v>0</v>
      </c>
      <c r="I22" s="72">
        <v>4.0800000000000003E-2</v>
      </c>
      <c r="J22" s="72">
        <v>0</v>
      </c>
      <c r="K22" s="77">
        <v>2.3552E-2</v>
      </c>
      <c r="L22" s="72">
        <v>6.8000000000000005E-4</v>
      </c>
      <c r="M22" s="51">
        <v>0.02</v>
      </c>
      <c r="N22" s="74">
        <v>3.052E-3</v>
      </c>
      <c r="O22" s="72">
        <v>0</v>
      </c>
      <c r="P22" s="69">
        <v>0</v>
      </c>
      <c r="R22" s="1">
        <f t="shared" si="14"/>
        <v>43101</v>
      </c>
      <c r="S22" s="54">
        <f t="shared" si="0"/>
        <v>16.5</v>
      </c>
      <c r="T22" s="54">
        <f t="shared" si="1"/>
        <v>51.9</v>
      </c>
      <c r="U22" s="54">
        <v>0</v>
      </c>
      <c r="V22" s="54">
        <f t="shared" si="2"/>
        <v>0.31</v>
      </c>
      <c r="W22" s="54">
        <f t="shared" si="3"/>
        <v>2.2559999999999998</v>
      </c>
      <c r="X22" s="54">
        <f t="shared" si="4"/>
        <v>2.8211054688000003</v>
      </c>
      <c r="Y22" s="54">
        <f t="shared" si="5"/>
        <v>0</v>
      </c>
      <c r="Z22" s="54">
        <f t="shared" si="6"/>
        <v>24.48</v>
      </c>
      <c r="AA22" s="54">
        <f t="shared" si="7"/>
        <v>0</v>
      </c>
      <c r="AB22" s="54">
        <f t="shared" si="8"/>
        <v>1.6109568000000001</v>
      </c>
      <c r="AC22" s="54">
        <f t="shared" si="9"/>
        <v>0.40800000000000003</v>
      </c>
      <c r="AD22" s="54">
        <f t="shared" si="10"/>
        <v>2.0361452453760003</v>
      </c>
      <c r="AE22" s="54">
        <f t="shared" si="11"/>
        <v>1.8311999999999999</v>
      </c>
      <c r="AF22" s="54">
        <f t="shared" si="12"/>
        <v>0</v>
      </c>
      <c r="AG22" s="54">
        <f t="shared" si="15"/>
        <v>0</v>
      </c>
      <c r="AH22" s="53"/>
      <c r="AI22" s="53">
        <f t="shared" si="13"/>
        <v>104.15340751417601</v>
      </c>
      <c r="AJ22" s="55">
        <f t="shared" si="16"/>
        <v>1.0689018551553119E-2</v>
      </c>
      <c r="AK22" s="56">
        <v>261.95800000000003</v>
      </c>
      <c r="AL22" s="55">
        <f>+(AK22-AK17)/AK17</f>
        <v>2.7306417772897596E-2</v>
      </c>
    </row>
    <row r="23" spans="1:38" x14ac:dyDescent="0.25">
      <c r="A23" s="1">
        <v>43191</v>
      </c>
      <c r="B23" s="70">
        <v>16.5</v>
      </c>
      <c r="C23" s="72">
        <v>8.6499999999999994E-2</v>
      </c>
      <c r="D23" s="72">
        <v>6.6799999999999998E-2</v>
      </c>
      <c r="E23" s="70">
        <v>0.31</v>
      </c>
      <c r="F23" s="72">
        <v>3.7599999999999999E-3</v>
      </c>
      <c r="G23" s="51">
        <v>2.8500000000000001E-2</v>
      </c>
      <c r="H23" s="70">
        <v>0</v>
      </c>
      <c r="I23" s="72">
        <v>3.4840000000000003E-2</v>
      </c>
      <c r="J23" s="72">
        <v>0</v>
      </c>
      <c r="K23" s="77">
        <v>2.3552E-2</v>
      </c>
      <c r="L23" s="72">
        <v>6.8000000000000005E-4</v>
      </c>
      <c r="M23" s="51">
        <v>0.02</v>
      </c>
      <c r="N23" s="74">
        <v>3.052E-3</v>
      </c>
      <c r="O23" s="72">
        <v>0</v>
      </c>
      <c r="P23" s="69">
        <v>0</v>
      </c>
      <c r="R23" s="1">
        <f t="shared" si="14"/>
        <v>43191</v>
      </c>
      <c r="S23" s="54">
        <f t="shared" si="0"/>
        <v>16.5</v>
      </c>
      <c r="T23" s="54">
        <f t="shared" si="1"/>
        <v>51.9</v>
      </c>
      <c r="U23" s="54">
        <v>0</v>
      </c>
      <c r="V23" s="54">
        <f t="shared" si="2"/>
        <v>0.31</v>
      </c>
      <c r="W23" s="54">
        <f t="shared" si="3"/>
        <v>2.2559999999999998</v>
      </c>
      <c r="X23" s="54">
        <f t="shared" si="4"/>
        <v>2.7191894687999998</v>
      </c>
      <c r="Y23" s="54">
        <f t="shared" si="5"/>
        <v>0</v>
      </c>
      <c r="Z23" s="54">
        <f t="shared" si="6"/>
        <v>20.904000000000003</v>
      </c>
      <c r="AA23" s="54">
        <f t="shared" si="7"/>
        <v>0</v>
      </c>
      <c r="AB23" s="54">
        <f t="shared" si="8"/>
        <v>1.6109568000000001</v>
      </c>
      <c r="AC23" s="54">
        <f t="shared" si="9"/>
        <v>0.40800000000000003</v>
      </c>
      <c r="AD23" s="54">
        <f t="shared" si="10"/>
        <v>1.962586925376</v>
      </c>
      <c r="AE23" s="54">
        <f t="shared" si="11"/>
        <v>1.8311999999999999</v>
      </c>
      <c r="AF23" s="54">
        <f t="shared" si="12"/>
        <v>0</v>
      </c>
      <c r="AG23" s="54">
        <f t="shared" si="15"/>
        <v>0</v>
      </c>
      <c r="AH23" s="53"/>
      <c r="AI23" s="53">
        <f t="shared" si="13"/>
        <v>100.40193319417601</v>
      </c>
      <c r="AJ23" s="55">
        <f t="shared" si="16"/>
        <v>-3.60187382202488E-2</v>
      </c>
    </row>
    <row r="24" spans="1:38" x14ac:dyDescent="0.25">
      <c r="A24" s="1">
        <v>43282</v>
      </c>
      <c r="B24" s="70">
        <v>8.77</v>
      </c>
      <c r="C24" s="72">
        <v>9.9989999999999996E-2</v>
      </c>
      <c r="D24" s="72">
        <v>0.13003999999999999</v>
      </c>
      <c r="E24" s="70">
        <v>0.31</v>
      </c>
      <c r="F24" s="72">
        <v>3.7599999999999999E-3</v>
      </c>
      <c r="G24" s="51">
        <v>2.52E-2</v>
      </c>
      <c r="H24" s="70">
        <v>0</v>
      </c>
      <c r="I24" s="72">
        <v>2.9909999999999999E-2</v>
      </c>
      <c r="J24" s="72">
        <v>0</v>
      </c>
      <c r="K24" s="77">
        <f t="shared" ref="K24:K28" si="17">+K25</f>
        <v>-3.7523000000000001E-2</v>
      </c>
      <c r="L24" s="72">
        <v>6.8000000000000005E-4</v>
      </c>
      <c r="M24" s="51">
        <v>0.02</v>
      </c>
      <c r="N24" s="74">
        <v>3.052E-3</v>
      </c>
      <c r="O24" s="72">
        <v>0</v>
      </c>
      <c r="P24" s="69">
        <v>0</v>
      </c>
      <c r="R24" s="1">
        <f t="shared" si="14"/>
        <v>43282</v>
      </c>
      <c r="S24" s="54">
        <f t="shared" si="0"/>
        <v>8.77</v>
      </c>
      <c r="T24" s="54">
        <f>500*C24</f>
        <v>49.994999999999997</v>
      </c>
      <c r="U24" s="54">
        <f>100*D24</f>
        <v>13.004</v>
      </c>
      <c r="V24" s="54">
        <f t="shared" si="2"/>
        <v>0.31</v>
      </c>
      <c r="W24" s="54">
        <f t="shared" si="3"/>
        <v>2.2559999999999998</v>
      </c>
      <c r="X24" s="54">
        <f t="shared" si="4"/>
        <v>2.3062337376876001</v>
      </c>
      <c r="Y24" s="54">
        <f t="shared" si="5"/>
        <v>0</v>
      </c>
      <c r="Z24" s="54">
        <f t="shared" si="6"/>
        <v>17.945999999999998</v>
      </c>
      <c r="AA24" s="54">
        <f t="shared" si="7"/>
        <v>0</v>
      </c>
      <c r="AB24" s="54">
        <f t="shared" si="8"/>
        <v>-2.6929881870000001</v>
      </c>
      <c r="AC24" s="54">
        <f t="shared" si="9"/>
        <v>0.40800000000000003</v>
      </c>
      <c r="AD24" s="54">
        <f t="shared" si="10"/>
        <v>1.8764689110137522</v>
      </c>
      <c r="AE24" s="54">
        <f t="shared" si="11"/>
        <v>1.8311999999999999</v>
      </c>
      <c r="AF24" s="54">
        <f t="shared" si="12"/>
        <v>0</v>
      </c>
      <c r="AG24" s="54">
        <f t="shared" si="15"/>
        <v>0</v>
      </c>
      <c r="AH24" s="53"/>
      <c r="AI24" s="53">
        <f t="shared" si="13"/>
        <v>96.009914461701356</v>
      </c>
      <c r="AJ24" s="55">
        <f t="shared" si="16"/>
        <v>-4.3744364204427691E-2</v>
      </c>
    </row>
    <row r="25" spans="1:38" x14ac:dyDescent="0.25">
      <c r="A25" s="1">
        <v>43343</v>
      </c>
      <c r="B25" s="70">
        <v>8.77</v>
      </c>
      <c r="C25" s="72">
        <v>9.9989999999999996E-2</v>
      </c>
      <c r="D25" s="72">
        <v>0.13003999999999999</v>
      </c>
      <c r="E25" s="70">
        <v>0.31</v>
      </c>
      <c r="F25" s="72">
        <v>4.4400000000000004E-3</v>
      </c>
      <c r="G25" s="51">
        <v>2.52E-2</v>
      </c>
      <c r="H25" s="70">
        <v>0</v>
      </c>
      <c r="I25" s="72">
        <v>2.9909999999999999E-2</v>
      </c>
      <c r="J25" s="72">
        <v>0</v>
      </c>
      <c r="K25" s="77">
        <f t="shared" si="17"/>
        <v>-3.7523000000000001E-2</v>
      </c>
      <c r="L25" s="72">
        <v>6.8000000000000005E-4</v>
      </c>
      <c r="M25" s="51">
        <v>0.02</v>
      </c>
      <c r="N25" s="74">
        <v>3.052E-3</v>
      </c>
      <c r="O25" s="72">
        <v>0</v>
      </c>
      <c r="P25" s="69">
        <v>0</v>
      </c>
      <c r="R25" s="1">
        <f t="shared" si="14"/>
        <v>43343</v>
      </c>
      <c r="S25" s="54">
        <f t="shared" si="0"/>
        <v>8.77</v>
      </c>
      <c r="T25" s="54">
        <f t="shared" ref="T25:T50" si="18">500*C25</f>
        <v>49.994999999999997</v>
      </c>
      <c r="U25" s="54">
        <f t="shared" ref="U25:U50" si="19">100*D25</f>
        <v>13.004</v>
      </c>
      <c r="V25" s="54">
        <f t="shared" si="2"/>
        <v>0.31</v>
      </c>
      <c r="W25" s="54">
        <f t="shared" si="3"/>
        <v>2.6640000000000001</v>
      </c>
      <c r="X25" s="54">
        <f t="shared" si="4"/>
        <v>2.3165153376876</v>
      </c>
      <c r="Y25" s="54">
        <f t="shared" si="5"/>
        <v>0</v>
      </c>
      <c r="Z25" s="54">
        <f t="shared" si="6"/>
        <v>17.945999999999998</v>
      </c>
      <c r="AA25" s="54">
        <f t="shared" si="7"/>
        <v>0</v>
      </c>
      <c r="AB25" s="54">
        <f t="shared" si="8"/>
        <v>-2.6929881870000001</v>
      </c>
      <c r="AC25" s="54">
        <f t="shared" si="9"/>
        <v>0.40800000000000003</v>
      </c>
      <c r="AD25" s="54">
        <f t="shared" si="10"/>
        <v>1.8848345430137523</v>
      </c>
      <c r="AE25" s="54">
        <f t="shared" si="11"/>
        <v>1.8311999999999999</v>
      </c>
      <c r="AF25" s="54">
        <f t="shared" si="12"/>
        <v>0</v>
      </c>
      <c r="AG25" s="54">
        <f t="shared" si="15"/>
        <v>0</v>
      </c>
      <c r="AH25" s="53"/>
      <c r="AI25" s="53">
        <f t="shared" si="13"/>
        <v>96.436561693701364</v>
      </c>
      <c r="AJ25" s="55">
        <f t="shared" si="16"/>
        <v>4.443783065447876E-3</v>
      </c>
    </row>
    <row r="26" spans="1:38" ht="15.75" thickBot="1" x14ac:dyDescent="0.3">
      <c r="A26" s="1">
        <v>43374</v>
      </c>
      <c r="B26" s="70">
        <v>8.77</v>
      </c>
      <c r="C26" s="72">
        <v>9.9989999999999996E-2</v>
      </c>
      <c r="D26" s="72">
        <v>0.13003999999999999</v>
      </c>
      <c r="E26" s="70">
        <v>0.31</v>
      </c>
      <c r="F26" s="72">
        <v>4.4400000000000004E-3</v>
      </c>
      <c r="G26" s="51">
        <v>2.52E-2</v>
      </c>
      <c r="H26" s="70">
        <v>0</v>
      </c>
      <c r="I26" s="72">
        <v>3.4259999999999999E-2</v>
      </c>
      <c r="J26" s="72">
        <v>0</v>
      </c>
      <c r="K26" s="77">
        <f t="shared" si="17"/>
        <v>-3.7523000000000001E-2</v>
      </c>
      <c r="L26" s="72">
        <v>6.8000000000000005E-4</v>
      </c>
      <c r="M26" s="51">
        <v>0.02</v>
      </c>
      <c r="N26" s="74">
        <v>3.052E-3</v>
      </c>
      <c r="O26" s="72">
        <v>0</v>
      </c>
      <c r="P26" s="69">
        <v>0</v>
      </c>
      <c r="R26" s="1">
        <f t="shared" si="14"/>
        <v>43374</v>
      </c>
      <c r="S26" s="54">
        <f t="shared" si="0"/>
        <v>8.77</v>
      </c>
      <c r="T26" s="54">
        <f t="shared" si="18"/>
        <v>49.994999999999997</v>
      </c>
      <c r="U26" s="54">
        <f t="shared" si="19"/>
        <v>13.004</v>
      </c>
      <c r="V26" s="54">
        <f t="shared" si="2"/>
        <v>0.31</v>
      </c>
      <c r="W26" s="54">
        <f t="shared" si="3"/>
        <v>2.6640000000000001</v>
      </c>
      <c r="X26" s="54">
        <f t="shared" si="4"/>
        <v>2.3822873376875999</v>
      </c>
      <c r="Y26" s="54">
        <f t="shared" si="5"/>
        <v>0</v>
      </c>
      <c r="Z26" s="54">
        <f t="shared" si="6"/>
        <v>20.556000000000001</v>
      </c>
      <c r="AA26" s="54">
        <f t="shared" si="7"/>
        <v>0</v>
      </c>
      <c r="AB26" s="54">
        <f t="shared" si="8"/>
        <v>-2.6929881870000001</v>
      </c>
      <c r="AC26" s="54">
        <f t="shared" si="9"/>
        <v>0.40800000000000003</v>
      </c>
      <c r="AD26" s="54">
        <f t="shared" si="10"/>
        <v>1.9383499830137521</v>
      </c>
      <c r="AE26" s="54">
        <f t="shared" si="11"/>
        <v>1.8311999999999999</v>
      </c>
      <c r="AF26" s="54">
        <f t="shared" si="12"/>
        <v>0</v>
      </c>
      <c r="AG26" s="54">
        <f t="shared" si="15"/>
        <v>0</v>
      </c>
      <c r="AH26" s="53"/>
      <c r="AI26" s="53">
        <f t="shared" si="13"/>
        <v>99.165849133701357</v>
      </c>
      <c r="AJ26" s="55">
        <f t="shared" si="16"/>
        <v>2.830137649109335E-2</v>
      </c>
    </row>
    <row r="27" spans="1:38" ht="15.75" thickBot="1" x14ac:dyDescent="0.3">
      <c r="A27" s="1">
        <v>43466</v>
      </c>
      <c r="B27" s="70">
        <v>8.77</v>
      </c>
      <c r="C27" s="72">
        <v>9.9989999999999996E-2</v>
      </c>
      <c r="D27" s="72">
        <v>0.13003999999999999</v>
      </c>
      <c r="E27" s="70">
        <v>0.31</v>
      </c>
      <c r="F27" s="72">
        <v>4.4400000000000004E-3</v>
      </c>
      <c r="G27" s="51">
        <v>2.3799999999999998E-2</v>
      </c>
      <c r="H27" s="70">
        <v>0</v>
      </c>
      <c r="I27" s="72">
        <v>3.7719999999999997E-2</v>
      </c>
      <c r="J27" s="72">
        <v>0</v>
      </c>
      <c r="K27" s="77">
        <f t="shared" si="17"/>
        <v>-3.7523000000000001E-2</v>
      </c>
      <c r="L27" s="72">
        <v>7.6999999999999996E-4</v>
      </c>
      <c r="M27" s="51">
        <v>0.02</v>
      </c>
      <c r="N27" s="74">
        <v>2.0690000000000001E-3</v>
      </c>
      <c r="O27" s="72">
        <v>0</v>
      </c>
      <c r="P27" s="69">
        <v>0</v>
      </c>
      <c r="R27" s="1">
        <f t="shared" si="14"/>
        <v>43466</v>
      </c>
      <c r="S27" s="54">
        <f t="shared" si="0"/>
        <v>8.77</v>
      </c>
      <c r="T27" s="54">
        <f t="shared" si="18"/>
        <v>49.994999999999997</v>
      </c>
      <c r="U27" s="54">
        <f t="shared" si="19"/>
        <v>13.004</v>
      </c>
      <c r="V27" s="54">
        <f t="shared" si="2"/>
        <v>0.31</v>
      </c>
      <c r="W27" s="54">
        <f t="shared" si="3"/>
        <v>2.6640000000000001</v>
      </c>
      <c r="X27" s="54">
        <f t="shared" si="4"/>
        <v>2.2865948011494002</v>
      </c>
      <c r="Y27" s="54">
        <f t="shared" si="5"/>
        <v>0</v>
      </c>
      <c r="Z27" s="54">
        <f t="shared" si="6"/>
        <v>22.631999999999998</v>
      </c>
      <c r="AA27" s="54">
        <f t="shared" si="7"/>
        <v>0</v>
      </c>
      <c r="AB27" s="54">
        <f t="shared" si="8"/>
        <v>-2.6929881870000001</v>
      </c>
      <c r="AC27" s="54">
        <f t="shared" si="9"/>
        <v>0.46199999999999997</v>
      </c>
      <c r="AD27" s="54">
        <f t="shared" si="10"/>
        <v>1.9672401322829882</v>
      </c>
      <c r="AE27" s="54">
        <f t="shared" si="11"/>
        <v>1.2414000000000001</v>
      </c>
      <c r="AF27" s="54">
        <f t="shared" si="12"/>
        <v>0</v>
      </c>
      <c r="AG27" s="54">
        <f t="shared" si="15"/>
        <v>0</v>
      </c>
      <c r="AH27" s="53"/>
      <c r="AI27" s="53">
        <f t="shared" si="13"/>
        <v>100.63924674643241</v>
      </c>
      <c r="AJ27" s="55">
        <f t="shared" si="16"/>
        <v>1.4857913541833592E-2</v>
      </c>
      <c r="AK27" s="57">
        <v>266.99900000000002</v>
      </c>
      <c r="AL27" s="55">
        <f>+(AK27-AK22)/AK22</f>
        <v>1.9243542858015394E-2</v>
      </c>
    </row>
    <row r="28" spans="1:38" x14ac:dyDescent="0.25">
      <c r="A28" s="1">
        <v>43556</v>
      </c>
      <c r="B28" s="70">
        <v>8.77</v>
      </c>
      <c r="C28" s="72">
        <v>9.9989999999999996E-2</v>
      </c>
      <c r="D28" s="72">
        <v>0.13003999999999999</v>
      </c>
      <c r="E28" s="70">
        <v>0.31</v>
      </c>
      <c r="F28" s="72">
        <v>4.4400000000000004E-3</v>
      </c>
      <c r="G28" s="51">
        <v>2.3799999999999998E-2</v>
      </c>
      <c r="H28" s="70">
        <v>0</v>
      </c>
      <c r="I28" s="72">
        <v>3.8100000000000002E-2</v>
      </c>
      <c r="J28" s="72">
        <v>0</v>
      </c>
      <c r="K28" s="77">
        <f t="shared" si="17"/>
        <v>-3.7523000000000001E-2</v>
      </c>
      <c r="L28" s="72">
        <v>7.6999999999999996E-4</v>
      </c>
      <c r="M28" s="51">
        <v>0.02</v>
      </c>
      <c r="N28" s="74">
        <v>2.0690000000000001E-3</v>
      </c>
      <c r="O28" s="72">
        <v>0</v>
      </c>
      <c r="P28" s="69">
        <v>0</v>
      </c>
      <c r="R28" s="1">
        <f t="shared" si="14"/>
        <v>43556</v>
      </c>
      <c r="S28" s="54">
        <f t="shared" si="0"/>
        <v>8.77</v>
      </c>
      <c r="T28" s="54">
        <f t="shared" si="18"/>
        <v>49.994999999999997</v>
      </c>
      <c r="U28" s="54">
        <f t="shared" si="19"/>
        <v>13.004</v>
      </c>
      <c r="V28" s="54">
        <f t="shared" si="2"/>
        <v>0.31</v>
      </c>
      <c r="W28" s="54">
        <f t="shared" si="3"/>
        <v>2.6640000000000001</v>
      </c>
      <c r="X28" s="54">
        <f t="shared" si="4"/>
        <v>2.2920212011493999</v>
      </c>
      <c r="Y28" s="54">
        <f t="shared" si="5"/>
        <v>0</v>
      </c>
      <c r="Z28" s="54">
        <f t="shared" si="6"/>
        <v>22.86</v>
      </c>
      <c r="AA28" s="54">
        <f t="shared" si="7"/>
        <v>0</v>
      </c>
      <c r="AB28" s="54">
        <f t="shared" si="8"/>
        <v>-2.6929881870000001</v>
      </c>
      <c r="AC28" s="54">
        <f t="shared" si="9"/>
        <v>0.46199999999999997</v>
      </c>
      <c r="AD28" s="54">
        <f t="shared" si="10"/>
        <v>1.9719086602829883</v>
      </c>
      <c r="AE28" s="54">
        <f t="shared" si="11"/>
        <v>1.2414000000000001</v>
      </c>
      <c r="AF28" s="54">
        <f t="shared" si="12"/>
        <v>0</v>
      </c>
      <c r="AG28" s="54">
        <f t="shared" si="15"/>
        <v>0</v>
      </c>
      <c r="AH28" s="53"/>
      <c r="AI28" s="53">
        <f t="shared" si="13"/>
        <v>100.8773416744324</v>
      </c>
      <c r="AJ28" s="55">
        <f t="shared" si="16"/>
        <v>2.3658258154484412E-3</v>
      </c>
    </row>
    <row r="29" spans="1:38" x14ac:dyDescent="0.25">
      <c r="A29" s="1">
        <v>43647</v>
      </c>
      <c r="B29" s="70">
        <v>8.77</v>
      </c>
      <c r="C29" s="72">
        <v>9.9989999999999996E-2</v>
      </c>
      <c r="D29" s="72">
        <v>0.13003999999999999</v>
      </c>
      <c r="E29" s="70">
        <v>0.31</v>
      </c>
      <c r="F29" s="72">
        <v>4.4400000000000004E-3</v>
      </c>
      <c r="G29" s="51">
        <v>1.77E-2</v>
      </c>
      <c r="H29" s="70">
        <v>0</v>
      </c>
      <c r="I29" s="72">
        <v>4.0989999999999999E-2</v>
      </c>
      <c r="J29" s="72">
        <v>0</v>
      </c>
      <c r="K29" s="77">
        <f>+K30</f>
        <v>-3.7523000000000001E-2</v>
      </c>
      <c r="L29" s="72">
        <v>7.6999999999999996E-4</v>
      </c>
      <c r="M29" s="51">
        <v>0.02</v>
      </c>
      <c r="N29" s="74">
        <v>2.0690000000000001E-3</v>
      </c>
      <c r="O29" s="72">
        <v>0</v>
      </c>
      <c r="P29" s="69">
        <v>0</v>
      </c>
      <c r="R29" s="1">
        <f t="shared" si="14"/>
        <v>43647</v>
      </c>
      <c r="S29" s="54">
        <f t="shared" si="0"/>
        <v>8.77</v>
      </c>
      <c r="T29" s="54">
        <f t="shared" si="18"/>
        <v>49.994999999999997</v>
      </c>
      <c r="U29" s="54">
        <f t="shared" si="19"/>
        <v>13.004</v>
      </c>
      <c r="V29" s="54">
        <f t="shared" si="2"/>
        <v>0.31</v>
      </c>
      <c r="W29" s="54">
        <f t="shared" si="3"/>
        <v>2.6640000000000001</v>
      </c>
      <c r="X29" s="54">
        <f t="shared" si="4"/>
        <v>1.7352621890901001</v>
      </c>
      <c r="Y29" s="54">
        <f t="shared" si="5"/>
        <v>0</v>
      </c>
      <c r="Z29" s="54">
        <f t="shared" si="6"/>
        <v>24.593999999999998</v>
      </c>
      <c r="AA29" s="54">
        <f t="shared" si="7"/>
        <v>0</v>
      </c>
      <c r="AB29" s="54">
        <f t="shared" si="8"/>
        <v>-2.6929881870000001</v>
      </c>
      <c r="AC29" s="54">
        <f t="shared" si="9"/>
        <v>0.46199999999999997</v>
      </c>
      <c r="AD29" s="54">
        <f t="shared" si="10"/>
        <v>1.995453480041802</v>
      </c>
      <c r="AE29" s="54">
        <f t="shared" si="11"/>
        <v>1.2414000000000001</v>
      </c>
      <c r="AF29" s="54">
        <f t="shared" si="12"/>
        <v>0</v>
      </c>
      <c r="AG29" s="54">
        <f t="shared" si="15"/>
        <v>0</v>
      </c>
      <c r="AH29" s="53"/>
      <c r="AI29" s="53">
        <f t="shared" si="13"/>
        <v>102.0781274821319</v>
      </c>
      <c r="AJ29" s="55">
        <f t="shared" si="16"/>
        <v>1.1903424374274977E-2</v>
      </c>
    </row>
    <row r="30" spans="1:38" x14ac:dyDescent="0.25">
      <c r="A30" s="1">
        <v>43711</v>
      </c>
      <c r="B30" s="70">
        <v>8.77</v>
      </c>
      <c r="C30" s="72">
        <v>9.9989999999999996E-2</v>
      </c>
      <c r="D30" s="72">
        <v>0.13003999999999999</v>
      </c>
      <c r="E30" s="70">
        <v>0.31</v>
      </c>
      <c r="F30" s="72">
        <v>4.4400000000000004E-3</v>
      </c>
      <c r="G30" s="51">
        <v>1.77E-2</v>
      </c>
      <c r="H30" s="70">
        <v>0</v>
      </c>
      <c r="I30" s="72">
        <v>4.0989999999999999E-2</v>
      </c>
      <c r="J30" s="72">
        <v>0</v>
      </c>
      <c r="K30" s="77">
        <v>-3.7523000000000001E-2</v>
      </c>
      <c r="L30" s="72">
        <v>7.6999999999999996E-4</v>
      </c>
      <c r="M30" s="51">
        <v>0.02</v>
      </c>
      <c r="N30" s="74">
        <v>2.0690000000000001E-3</v>
      </c>
      <c r="O30" s="72">
        <v>0</v>
      </c>
      <c r="P30" s="69">
        <v>0</v>
      </c>
      <c r="R30" s="1">
        <f t="shared" si="14"/>
        <v>43711</v>
      </c>
      <c r="S30" s="54">
        <f t="shared" si="0"/>
        <v>8.77</v>
      </c>
      <c r="T30" s="54">
        <f t="shared" si="18"/>
        <v>49.994999999999997</v>
      </c>
      <c r="U30" s="54">
        <f t="shared" si="19"/>
        <v>13.004</v>
      </c>
      <c r="V30" s="54">
        <f t="shared" si="2"/>
        <v>0.31</v>
      </c>
      <c r="W30" s="54">
        <f t="shared" si="3"/>
        <v>2.6640000000000001</v>
      </c>
      <c r="X30" s="54">
        <f t="shared" si="4"/>
        <v>1.7352621890901001</v>
      </c>
      <c r="Y30" s="54">
        <f t="shared" si="5"/>
        <v>0</v>
      </c>
      <c r="Z30" s="54">
        <f t="shared" si="6"/>
        <v>24.593999999999998</v>
      </c>
      <c r="AA30" s="54">
        <f t="shared" si="7"/>
        <v>0</v>
      </c>
      <c r="AB30" s="54">
        <f t="shared" si="8"/>
        <v>-2.6929881870000001</v>
      </c>
      <c r="AC30" s="54">
        <f t="shared" si="9"/>
        <v>0.46199999999999997</v>
      </c>
      <c r="AD30" s="54">
        <f t="shared" si="10"/>
        <v>1.995453480041802</v>
      </c>
      <c r="AE30" s="54">
        <f t="shared" si="11"/>
        <v>1.2414000000000001</v>
      </c>
      <c r="AF30" s="54">
        <f t="shared" si="12"/>
        <v>0</v>
      </c>
      <c r="AG30" s="54">
        <f t="shared" si="15"/>
        <v>0</v>
      </c>
      <c r="AH30" s="53"/>
      <c r="AI30" s="53">
        <f t="shared" si="13"/>
        <v>102.0781274821319</v>
      </c>
      <c r="AJ30" s="55">
        <f t="shared" si="16"/>
        <v>0</v>
      </c>
    </row>
    <row r="31" spans="1:38" x14ac:dyDescent="0.25">
      <c r="A31" s="1">
        <v>43739</v>
      </c>
      <c r="B31" s="70">
        <v>8.77</v>
      </c>
      <c r="C31" s="72">
        <v>9.9989999999999996E-2</v>
      </c>
      <c r="D31" s="72">
        <v>0.13003999999999999</v>
      </c>
      <c r="E31" s="70">
        <v>0.31</v>
      </c>
      <c r="F31" s="72">
        <v>4.4400000000000004E-3</v>
      </c>
      <c r="G31" s="51">
        <v>1.77E-2</v>
      </c>
      <c r="H31" s="70">
        <v>0</v>
      </c>
      <c r="I31" s="72">
        <v>3.9129999999999998E-2</v>
      </c>
      <c r="J31" s="72">
        <v>0</v>
      </c>
      <c r="K31" s="77">
        <v>-3.7523000000000001E-2</v>
      </c>
      <c r="L31" s="72">
        <v>7.6999999999999996E-4</v>
      </c>
      <c r="M31" s="51">
        <v>0.02</v>
      </c>
      <c r="N31" s="74">
        <v>2.0690000000000001E-3</v>
      </c>
      <c r="O31" s="72">
        <v>0</v>
      </c>
      <c r="P31" s="69">
        <v>0</v>
      </c>
      <c r="R31" s="1">
        <f t="shared" si="14"/>
        <v>43739</v>
      </c>
      <c r="S31" s="54">
        <f t="shared" si="0"/>
        <v>8.77</v>
      </c>
      <c r="T31" s="54">
        <f t="shared" si="18"/>
        <v>49.994999999999997</v>
      </c>
      <c r="U31" s="54">
        <f t="shared" si="19"/>
        <v>13.004</v>
      </c>
      <c r="V31" s="54">
        <f t="shared" si="2"/>
        <v>0.31</v>
      </c>
      <c r="W31" s="54">
        <f t="shared" si="3"/>
        <v>2.6640000000000001</v>
      </c>
      <c r="X31" s="54">
        <f t="shared" si="4"/>
        <v>1.7155089890901001</v>
      </c>
      <c r="Y31" s="54">
        <f t="shared" si="5"/>
        <v>0</v>
      </c>
      <c r="Z31" s="54">
        <f t="shared" si="6"/>
        <v>23.477999999999998</v>
      </c>
      <c r="AA31" s="54">
        <f t="shared" si="7"/>
        <v>0</v>
      </c>
      <c r="AB31" s="54">
        <f t="shared" si="8"/>
        <v>-2.6929881870000001</v>
      </c>
      <c r="AC31" s="54">
        <f t="shared" si="9"/>
        <v>0.46199999999999997</v>
      </c>
      <c r="AD31" s="54">
        <f t="shared" si="10"/>
        <v>1.972738416041802</v>
      </c>
      <c r="AE31" s="54">
        <f t="shared" si="11"/>
        <v>1.2414000000000001</v>
      </c>
      <c r="AF31" s="54">
        <f t="shared" si="12"/>
        <v>0</v>
      </c>
      <c r="AG31" s="54">
        <f t="shared" si="15"/>
        <v>0</v>
      </c>
      <c r="AH31" s="53"/>
      <c r="AI31" s="53">
        <f t="shared" si="13"/>
        <v>100.91965921813191</v>
      </c>
      <c r="AJ31" s="55">
        <f t="shared" si="16"/>
        <v>-1.1348839291774574E-2</v>
      </c>
    </row>
    <row r="32" spans="1:38" x14ac:dyDescent="0.25">
      <c r="A32" s="1">
        <v>43831</v>
      </c>
      <c r="B32" s="70">
        <v>8.77</v>
      </c>
      <c r="C32" s="72">
        <v>9.9989999999999996E-2</v>
      </c>
      <c r="D32" s="72">
        <v>0.13003999999999999</v>
      </c>
      <c r="E32" s="70">
        <v>0.31</v>
      </c>
      <c r="F32" s="72">
        <v>4.4400000000000004E-3</v>
      </c>
      <c r="G32" s="51">
        <v>1.8200000000000001E-2</v>
      </c>
      <c r="H32" s="70">
        <v>0</v>
      </c>
      <c r="I32" s="72">
        <v>3.6740000000000002E-2</v>
      </c>
      <c r="J32" s="72">
        <v>0</v>
      </c>
      <c r="K32" s="77">
        <v>-3.7523000000000001E-2</v>
      </c>
      <c r="L32" s="72">
        <v>8.1999999999999998E-4</v>
      </c>
      <c r="M32" s="51">
        <v>0.02</v>
      </c>
      <c r="N32" s="74">
        <v>2.8600000000000001E-3</v>
      </c>
      <c r="O32" s="72">
        <v>0</v>
      </c>
      <c r="P32" s="69">
        <v>0</v>
      </c>
      <c r="R32" s="1">
        <f t="shared" si="14"/>
        <v>43831</v>
      </c>
      <c r="S32" s="54">
        <f t="shared" si="0"/>
        <v>8.77</v>
      </c>
      <c r="T32" s="54">
        <f t="shared" si="18"/>
        <v>49.994999999999997</v>
      </c>
      <c r="U32" s="54">
        <f t="shared" si="19"/>
        <v>13.004</v>
      </c>
      <c r="V32" s="54">
        <f t="shared" si="2"/>
        <v>0.31</v>
      </c>
      <c r="W32" s="54">
        <f t="shared" si="3"/>
        <v>2.6640000000000001</v>
      </c>
      <c r="X32" s="54">
        <f t="shared" si="4"/>
        <v>1.7470546149966002</v>
      </c>
      <c r="Y32" s="54">
        <f t="shared" si="5"/>
        <v>0</v>
      </c>
      <c r="Z32" s="54">
        <f t="shared" si="6"/>
        <v>22.044</v>
      </c>
      <c r="AA32" s="54">
        <f t="shared" si="7"/>
        <v>0</v>
      </c>
      <c r="AB32" s="54">
        <f t="shared" si="8"/>
        <v>-2.6929881870000001</v>
      </c>
      <c r="AC32" s="54">
        <f t="shared" si="9"/>
        <v>0.49199999999999999</v>
      </c>
      <c r="AD32" s="54">
        <f t="shared" si="10"/>
        <v>1.954781328559932</v>
      </c>
      <c r="AE32" s="54">
        <f t="shared" si="11"/>
        <v>1.716</v>
      </c>
      <c r="AF32" s="54">
        <f t="shared" si="12"/>
        <v>0</v>
      </c>
      <c r="AG32" s="54">
        <f t="shared" si="15"/>
        <v>0</v>
      </c>
      <c r="AH32" s="53"/>
      <c r="AI32" s="53">
        <f t="shared" si="13"/>
        <v>100.00384775655654</v>
      </c>
      <c r="AJ32" s="55">
        <f t="shared" si="16"/>
        <v>-9.0746586806828237E-3</v>
      </c>
      <c r="AK32" s="56">
        <v>272.20699999999999</v>
      </c>
      <c r="AL32" s="55">
        <f>+(AK32-AK27)/AK27</f>
        <v>1.9505691032550568E-2</v>
      </c>
    </row>
    <row r="33" spans="1:38" x14ac:dyDescent="0.25">
      <c r="A33" s="1">
        <v>43922</v>
      </c>
      <c r="B33" s="70">
        <v>8.77</v>
      </c>
      <c r="C33" s="72">
        <v>9.9989999999999996E-2</v>
      </c>
      <c r="D33" s="72">
        <v>0.13003999999999999</v>
      </c>
      <c r="E33" s="70">
        <v>0.31</v>
      </c>
      <c r="F33" s="72">
        <v>4.4400000000000004E-3</v>
      </c>
      <c r="G33" s="51">
        <v>1.8200000000000001E-2</v>
      </c>
      <c r="H33" s="70">
        <v>0</v>
      </c>
      <c r="I33" s="72">
        <v>3.7139999999999999E-2</v>
      </c>
      <c r="J33" s="72">
        <v>0</v>
      </c>
      <c r="K33" s="77">
        <v>-3.7523000000000001E-2</v>
      </c>
      <c r="L33" s="72">
        <v>8.1999999999999998E-4</v>
      </c>
      <c r="M33" s="51">
        <v>0.02</v>
      </c>
      <c r="N33" s="74">
        <v>2.8600000000000001E-3</v>
      </c>
      <c r="O33" s="72">
        <v>0</v>
      </c>
      <c r="P33" s="69">
        <v>0</v>
      </c>
      <c r="R33" s="1">
        <f t="shared" si="14"/>
        <v>43922</v>
      </c>
      <c r="S33" s="54">
        <f t="shared" si="0"/>
        <v>8.77</v>
      </c>
      <c r="T33" s="54">
        <f t="shared" si="18"/>
        <v>49.994999999999997</v>
      </c>
      <c r="U33" s="54">
        <f t="shared" si="19"/>
        <v>13.004</v>
      </c>
      <c r="V33" s="54">
        <f t="shared" si="2"/>
        <v>0.31</v>
      </c>
      <c r="W33" s="54">
        <f t="shared" si="3"/>
        <v>2.6640000000000001</v>
      </c>
      <c r="X33" s="54">
        <f t="shared" si="4"/>
        <v>1.7514226149966001</v>
      </c>
      <c r="Y33" s="54">
        <f t="shared" si="5"/>
        <v>0</v>
      </c>
      <c r="Z33" s="54">
        <f t="shared" si="6"/>
        <v>22.283999999999999</v>
      </c>
      <c r="AA33" s="54">
        <f t="shared" si="7"/>
        <v>0</v>
      </c>
      <c r="AB33" s="54">
        <f t="shared" si="8"/>
        <v>-2.6929881870000001</v>
      </c>
      <c r="AC33" s="54">
        <f t="shared" si="9"/>
        <v>0.49199999999999999</v>
      </c>
      <c r="AD33" s="54">
        <f t="shared" si="10"/>
        <v>1.9596686885599324</v>
      </c>
      <c r="AE33" s="54">
        <f t="shared" si="11"/>
        <v>1.716</v>
      </c>
      <c r="AF33" s="54">
        <f t="shared" si="12"/>
        <v>0</v>
      </c>
      <c r="AG33" s="54">
        <f t="shared" si="15"/>
        <v>0</v>
      </c>
      <c r="AH33" s="53"/>
      <c r="AI33" s="53">
        <f t="shared" si="13"/>
        <v>100.25310311655653</v>
      </c>
      <c r="AJ33" s="55">
        <f t="shared" si="16"/>
        <v>2.4924576962954944E-3</v>
      </c>
    </row>
    <row r="34" spans="1:38" x14ac:dyDescent="0.25">
      <c r="A34" s="1">
        <v>44013</v>
      </c>
      <c r="B34" s="70">
        <v>8.77</v>
      </c>
      <c r="C34" s="72">
        <v>9.9989999999999996E-2</v>
      </c>
      <c r="D34" s="72">
        <v>0.13003999999999999</v>
      </c>
      <c r="E34" s="70">
        <v>0.31</v>
      </c>
      <c r="F34" s="72">
        <v>4.4400000000000004E-3</v>
      </c>
      <c r="G34" s="51">
        <v>1.9800000000000002E-2</v>
      </c>
      <c r="H34" s="70">
        <v>0</v>
      </c>
      <c r="I34" s="72">
        <v>3.4520000000000002E-2</v>
      </c>
      <c r="J34" s="72">
        <v>0</v>
      </c>
      <c r="K34" s="77">
        <v>-3.7523000000000001E-2</v>
      </c>
      <c r="L34" s="72">
        <v>8.1999999999999998E-4</v>
      </c>
      <c r="M34" s="51">
        <v>0.02</v>
      </c>
      <c r="N34" s="74">
        <v>2.8600000000000001E-3</v>
      </c>
      <c r="O34" s="72">
        <v>0</v>
      </c>
      <c r="P34" s="69">
        <v>0</v>
      </c>
      <c r="R34" s="1">
        <f t="shared" si="14"/>
        <v>44013</v>
      </c>
      <c r="S34" s="54">
        <f t="shared" ref="S34:S50" si="20">+B34</f>
        <v>8.77</v>
      </c>
      <c r="T34" s="54">
        <f t="shared" si="18"/>
        <v>49.994999999999997</v>
      </c>
      <c r="U34" s="54">
        <f t="shared" si="19"/>
        <v>13.004</v>
      </c>
      <c r="V34" s="54">
        <f t="shared" ref="V34:V50" si="21">+E34</f>
        <v>0.31</v>
      </c>
      <c r="W34" s="54">
        <f t="shared" ref="W34:W50" si="22">+$X$1*F34</f>
        <v>2.6640000000000001</v>
      </c>
      <c r="X34" s="54">
        <f t="shared" ref="X34:X50" si="23">+G34*(S34+T34+U34+AB34+Z34+W34+AE34+AF34+AC34)</f>
        <v>1.8742682338974004</v>
      </c>
      <c r="Y34" s="54">
        <f t="shared" ref="Y34:Y50" si="24">+H34</f>
        <v>0</v>
      </c>
      <c r="Z34" s="54">
        <f t="shared" ref="Z34:Z50" si="25">+$X$1*I34</f>
        <v>20.712</v>
      </c>
      <c r="AA34" s="54">
        <f t="shared" ref="AA34:AA50" si="26">+$X$1*J34</f>
        <v>0</v>
      </c>
      <c r="AB34" s="54">
        <f t="shared" ref="AB34:AB50" si="27">+K34*(S34+T34+U34)</f>
        <v>-2.6929881870000001</v>
      </c>
      <c r="AC34" s="54">
        <f t="shared" ref="AC34:AC50" si="28">+$X$1*L34</f>
        <v>0.49199999999999999</v>
      </c>
      <c r="AD34" s="54">
        <f t="shared" ref="AD34:AD50" si="29">+M34*(S34+T34+U34+W34+Z34+AB34+AC34+AE34+X34)</f>
        <v>1.9306856009379483</v>
      </c>
      <c r="AE34" s="54">
        <f t="shared" ref="AE34:AE50" si="30">+$X$1*N34</f>
        <v>1.716</v>
      </c>
      <c r="AF34" s="54">
        <f t="shared" ref="AF34:AF50" si="31">+$X$1*O34</f>
        <v>0</v>
      </c>
      <c r="AG34" s="54">
        <f t="shared" si="15"/>
        <v>0</v>
      </c>
      <c r="AH34" s="53"/>
      <c r="AI34" s="53">
        <f t="shared" si="13"/>
        <v>98.774965647835359</v>
      </c>
      <c r="AJ34" s="55">
        <f t="shared" si="16"/>
        <v>-1.4744057019388778E-2</v>
      </c>
    </row>
    <row r="35" spans="1:38" x14ac:dyDescent="0.25">
      <c r="A35" s="1">
        <v>44105</v>
      </c>
      <c r="B35" s="70">
        <v>8.77</v>
      </c>
      <c r="C35" s="72">
        <v>9.9989999999999996E-2</v>
      </c>
      <c r="D35" s="72">
        <v>0.13003999999999999</v>
      </c>
      <c r="E35" s="70">
        <v>0.31</v>
      </c>
      <c r="F35" s="72">
        <v>4.4400000000000004E-3</v>
      </c>
      <c r="G35" s="51">
        <v>1.9800000000000002E-2</v>
      </c>
      <c r="H35" s="70">
        <v>0</v>
      </c>
      <c r="I35" s="72">
        <v>3.1539999999999999E-2</v>
      </c>
      <c r="J35" s="72">
        <v>0</v>
      </c>
      <c r="K35" s="77">
        <v>-3.7523000000000001E-2</v>
      </c>
      <c r="L35" s="72">
        <v>8.1999999999999998E-4</v>
      </c>
      <c r="M35" s="51">
        <v>0.02</v>
      </c>
      <c r="N35" s="74">
        <v>2.8600000000000001E-3</v>
      </c>
      <c r="O35" s="72">
        <v>0</v>
      </c>
      <c r="P35" s="69">
        <v>0</v>
      </c>
      <c r="R35" s="1">
        <f t="shared" si="14"/>
        <v>44105</v>
      </c>
      <c r="S35" s="54">
        <f t="shared" si="20"/>
        <v>8.77</v>
      </c>
      <c r="T35" s="54">
        <f t="shared" si="18"/>
        <v>49.994999999999997</v>
      </c>
      <c r="U35" s="54">
        <f t="shared" si="19"/>
        <v>13.004</v>
      </c>
      <c r="V35" s="54">
        <f t="shared" si="21"/>
        <v>0.31</v>
      </c>
      <c r="W35" s="54">
        <f t="shared" si="22"/>
        <v>2.6640000000000001</v>
      </c>
      <c r="X35" s="54">
        <f t="shared" si="23"/>
        <v>1.8388658338974004</v>
      </c>
      <c r="Y35" s="54">
        <f t="shared" si="24"/>
        <v>0</v>
      </c>
      <c r="Z35" s="54">
        <f t="shared" si="25"/>
        <v>18.923999999999999</v>
      </c>
      <c r="AA35" s="54">
        <f t="shared" si="26"/>
        <v>0</v>
      </c>
      <c r="AB35" s="54">
        <f t="shared" si="27"/>
        <v>-2.6929881870000001</v>
      </c>
      <c r="AC35" s="54">
        <f t="shared" si="28"/>
        <v>0.49199999999999999</v>
      </c>
      <c r="AD35" s="54">
        <f t="shared" si="29"/>
        <v>1.8942175529379481</v>
      </c>
      <c r="AE35" s="54">
        <f t="shared" si="30"/>
        <v>1.716</v>
      </c>
      <c r="AF35" s="54">
        <f t="shared" si="31"/>
        <v>0</v>
      </c>
      <c r="AG35" s="54">
        <f t="shared" si="15"/>
        <v>0</v>
      </c>
      <c r="AH35" s="53"/>
      <c r="AI35" s="53">
        <f t="shared" ref="AI35:AI53" si="32">SUM(S35:AH35)</f>
        <v>96.915095199835363</v>
      </c>
      <c r="AJ35" s="55">
        <f t="shared" si="16"/>
        <v>-1.8829370739859672E-2</v>
      </c>
    </row>
    <row r="36" spans="1:38" x14ac:dyDescent="0.25">
      <c r="A36" s="1">
        <v>44197</v>
      </c>
      <c r="B36" s="70">
        <v>8.77</v>
      </c>
      <c r="C36" s="72">
        <v>9.9989999999999996E-2</v>
      </c>
      <c r="D36" s="72">
        <v>0.13003999999999999</v>
      </c>
      <c r="E36" s="70">
        <v>0.31</v>
      </c>
      <c r="F36" s="72">
        <v>4.4400000000000004E-3</v>
      </c>
      <c r="G36" s="51">
        <v>1.95E-2</v>
      </c>
      <c r="H36" s="70">
        <v>0</v>
      </c>
      <c r="I36" s="72">
        <v>3.5009999999999999E-2</v>
      </c>
      <c r="J36" s="72">
        <v>0</v>
      </c>
      <c r="K36" s="77">
        <v>-3.7523000000000001E-2</v>
      </c>
      <c r="L36" s="72">
        <v>1.08E-3</v>
      </c>
      <c r="M36" s="51">
        <v>0.02</v>
      </c>
      <c r="N36" s="74">
        <v>3.6549999999999998E-3</v>
      </c>
      <c r="O36" s="72">
        <v>0</v>
      </c>
      <c r="P36" s="69">
        <v>0</v>
      </c>
      <c r="R36" s="1">
        <f t="shared" si="14"/>
        <v>44197</v>
      </c>
      <c r="S36" s="54">
        <f t="shared" si="20"/>
        <v>8.77</v>
      </c>
      <c r="T36" s="54">
        <f t="shared" si="18"/>
        <v>49.994999999999997</v>
      </c>
      <c r="U36" s="54">
        <f t="shared" si="19"/>
        <v>13.004</v>
      </c>
      <c r="V36" s="54">
        <f t="shared" si="21"/>
        <v>0.31</v>
      </c>
      <c r="W36" s="54">
        <f t="shared" si="22"/>
        <v>2.6640000000000001</v>
      </c>
      <c r="X36" s="54">
        <f t="shared" si="23"/>
        <v>1.8639467303535</v>
      </c>
      <c r="Y36" s="54">
        <f t="shared" si="24"/>
        <v>0</v>
      </c>
      <c r="Z36" s="54">
        <f t="shared" si="25"/>
        <v>21.006</v>
      </c>
      <c r="AA36" s="54">
        <f t="shared" si="26"/>
        <v>0</v>
      </c>
      <c r="AB36" s="54">
        <f t="shared" si="27"/>
        <v>-2.6929881870000001</v>
      </c>
      <c r="AC36" s="54">
        <f t="shared" si="28"/>
        <v>0.64800000000000002</v>
      </c>
      <c r="AD36" s="54">
        <f t="shared" si="29"/>
        <v>1.9490191708670701</v>
      </c>
      <c r="AE36" s="54">
        <f t="shared" si="30"/>
        <v>2.1930000000000001</v>
      </c>
      <c r="AF36" s="54">
        <f t="shared" si="31"/>
        <v>0</v>
      </c>
      <c r="AG36" s="54">
        <f t="shared" si="15"/>
        <v>0</v>
      </c>
      <c r="AH36" s="53"/>
      <c r="AI36" s="53">
        <f t="shared" si="32"/>
        <v>99.709977714220585</v>
      </c>
      <c r="AJ36" s="55">
        <f t="shared" si="16"/>
        <v>2.8838464313761202E-2</v>
      </c>
      <c r="AK36" s="56">
        <v>281.84500000000003</v>
      </c>
      <c r="AL36" s="55">
        <f>+(AK36-AK32)/AK32</f>
        <v>3.5406877853986246E-2</v>
      </c>
    </row>
    <row r="37" spans="1:38" x14ac:dyDescent="0.25">
      <c r="A37" s="1">
        <v>44209</v>
      </c>
      <c r="B37" s="70">
        <v>8.77</v>
      </c>
      <c r="C37" s="72">
        <v>9.9989999999999996E-2</v>
      </c>
      <c r="D37" s="72">
        <v>0.13003999999999999</v>
      </c>
      <c r="E37" s="70">
        <v>0.51</v>
      </c>
      <c r="F37" s="72">
        <v>4.4400000000000004E-3</v>
      </c>
      <c r="G37" s="51">
        <v>1.95E-2</v>
      </c>
      <c r="H37" s="70">
        <v>0</v>
      </c>
      <c r="I37" s="72">
        <v>3.5009999999999999E-2</v>
      </c>
      <c r="J37" s="72">
        <v>0</v>
      </c>
      <c r="K37" s="77">
        <v>-3.7523000000000001E-2</v>
      </c>
      <c r="L37" s="72">
        <v>1.08E-3</v>
      </c>
      <c r="M37" s="51">
        <v>0.02</v>
      </c>
      <c r="N37" s="74">
        <v>3.6549999999999998E-3</v>
      </c>
      <c r="O37" s="72">
        <v>0</v>
      </c>
      <c r="P37" s="69">
        <v>0</v>
      </c>
      <c r="R37" s="1">
        <f t="shared" si="14"/>
        <v>44209</v>
      </c>
      <c r="S37" s="54">
        <f t="shared" si="20"/>
        <v>8.77</v>
      </c>
      <c r="T37" s="54">
        <f t="shared" si="18"/>
        <v>49.994999999999997</v>
      </c>
      <c r="U37" s="54">
        <f t="shared" si="19"/>
        <v>13.004</v>
      </c>
      <c r="V37" s="54">
        <f t="shared" si="21"/>
        <v>0.51</v>
      </c>
      <c r="W37" s="54">
        <f t="shared" si="22"/>
        <v>2.6640000000000001</v>
      </c>
      <c r="X37" s="54">
        <f t="shared" si="23"/>
        <v>1.8639467303535</v>
      </c>
      <c r="Y37" s="54">
        <f t="shared" si="24"/>
        <v>0</v>
      </c>
      <c r="Z37" s="54">
        <f t="shared" si="25"/>
        <v>21.006</v>
      </c>
      <c r="AA37" s="54">
        <f t="shared" si="26"/>
        <v>0</v>
      </c>
      <c r="AB37" s="54">
        <f t="shared" si="27"/>
        <v>-2.6929881870000001</v>
      </c>
      <c r="AC37" s="54">
        <f t="shared" si="28"/>
        <v>0.64800000000000002</v>
      </c>
      <c r="AD37" s="54">
        <f t="shared" si="29"/>
        <v>1.9490191708670701</v>
      </c>
      <c r="AE37" s="54">
        <f t="shared" si="30"/>
        <v>2.1930000000000001</v>
      </c>
      <c r="AF37" s="54">
        <f t="shared" si="31"/>
        <v>0</v>
      </c>
      <c r="AG37" s="54">
        <f t="shared" si="15"/>
        <v>0</v>
      </c>
      <c r="AH37" s="53"/>
      <c r="AI37" s="53">
        <f t="shared" si="32"/>
        <v>99.909977714220588</v>
      </c>
      <c r="AJ37" s="55">
        <f t="shared" si="16"/>
        <v>2.0058173172320241E-3</v>
      </c>
    </row>
    <row r="38" spans="1:38" x14ac:dyDescent="0.25">
      <c r="A38" s="1">
        <v>44265</v>
      </c>
      <c r="B38" s="70">
        <v>8.77</v>
      </c>
      <c r="C38" s="72">
        <v>9.9989999999999996E-2</v>
      </c>
      <c r="D38" s="72">
        <v>0.13003999999999999</v>
      </c>
      <c r="E38" s="70">
        <v>0.51</v>
      </c>
      <c r="F38" s="72">
        <v>4.4400000000000004E-3</v>
      </c>
      <c r="G38" s="51">
        <v>1.95E-2</v>
      </c>
      <c r="H38" s="70">
        <v>0</v>
      </c>
      <c r="I38" s="72">
        <v>3.5009999999999999E-2</v>
      </c>
      <c r="J38" s="78">
        <v>5.79E-3</v>
      </c>
      <c r="K38" s="77">
        <v>-3.7523000000000001E-2</v>
      </c>
      <c r="L38" s="72">
        <v>1.08E-3</v>
      </c>
      <c r="M38" s="51">
        <v>0.02</v>
      </c>
      <c r="N38" s="74">
        <v>3.6549999999999998E-3</v>
      </c>
      <c r="O38" s="72">
        <v>0</v>
      </c>
      <c r="P38" s="69">
        <v>0</v>
      </c>
      <c r="R38" s="1">
        <f t="shared" si="14"/>
        <v>44265</v>
      </c>
      <c r="S38" s="54">
        <f t="shared" si="20"/>
        <v>8.77</v>
      </c>
      <c r="T38" s="54">
        <f t="shared" si="18"/>
        <v>49.994999999999997</v>
      </c>
      <c r="U38" s="54">
        <f t="shared" si="19"/>
        <v>13.004</v>
      </c>
      <c r="V38" s="54">
        <f t="shared" si="21"/>
        <v>0.51</v>
      </c>
      <c r="W38" s="54">
        <f t="shared" si="22"/>
        <v>2.6640000000000001</v>
      </c>
      <c r="X38" s="54">
        <f t="shared" si="23"/>
        <v>1.8639467303535</v>
      </c>
      <c r="Y38" s="54">
        <f t="shared" si="24"/>
        <v>0</v>
      </c>
      <c r="Z38" s="54">
        <f t="shared" si="25"/>
        <v>21.006</v>
      </c>
      <c r="AA38" s="54">
        <f t="shared" si="26"/>
        <v>3.4740000000000002</v>
      </c>
      <c r="AB38" s="54">
        <f t="shared" si="27"/>
        <v>-2.6929881870000001</v>
      </c>
      <c r="AC38" s="54">
        <f t="shared" si="28"/>
        <v>0.64800000000000002</v>
      </c>
      <c r="AD38" s="54">
        <f t="shared" si="29"/>
        <v>1.9490191708670701</v>
      </c>
      <c r="AE38" s="54">
        <f t="shared" si="30"/>
        <v>2.1930000000000001</v>
      </c>
      <c r="AF38" s="54">
        <f t="shared" si="31"/>
        <v>0</v>
      </c>
      <c r="AG38" s="54">
        <f t="shared" si="15"/>
        <v>0</v>
      </c>
      <c r="AH38" s="53"/>
      <c r="AI38" s="53">
        <f t="shared" si="32"/>
        <v>103.38397771422059</v>
      </c>
      <c r="AJ38" s="55">
        <f t="shared" si="16"/>
        <v>3.4771301920784391E-2</v>
      </c>
    </row>
    <row r="39" spans="1:38" x14ac:dyDescent="0.25">
      <c r="A39" s="1">
        <v>44287</v>
      </c>
      <c r="B39" s="70">
        <v>8.77</v>
      </c>
      <c r="C39" s="72">
        <v>9.9989999999999996E-2</v>
      </c>
      <c r="D39" s="72">
        <v>0.13003999999999999</v>
      </c>
      <c r="E39" s="70">
        <v>0.51</v>
      </c>
      <c r="F39" s="72">
        <v>4.4400000000000004E-3</v>
      </c>
      <c r="G39" s="51">
        <v>1.95E-2</v>
      </c>
      <c r="H39" s="70">
        <v>0</v>
      </c>
      <c r="I39" s="72">
        <v>3.5549999999999998E-2</v>
      </c>
      <c r="J39" s="78">
        <v>5.79E-3</v>
      </c>
      <c r="K39" s="77">
        <v>-3.7523000000000001E-2</v>
      </c>
      <c r="L39" s="72">
        <v>1.08E-3</v>
      </c>
      <c r="M39" s="51">
        <v>0.02</v>
      </c>
      <c r="N39" s="74">
        <v>3.6549999999999998E-3</v>
      </c>
      <c r="O39" s="72">
        <v>0</v>
      </c>
      <c r="P39" s="69">
        <v>0</v>
      </c>
      <c r="R39" s="1">
        <f t="shared" si="14"/>
        <v>44287</v>
      </c>
      <c r="S39" s="54">
        <f t="shared" si="20"/>
        <v>8.77</v>
      </c>
      <c r="T39" s="54">
        <f t="shared" si="18"/>
        <v>49.994999999999997</v>
      </c>
      <c r="U39" s="54">
        <f t="shared" si="19"/>
        <v>13.004</v>
      </c>
      <c r="V39" s="54">
        <f t="shared" si="21"/>
        <v>0.51</v>
      </c>
      <c r="W39" s="54">
        <f t="shared" si="22"/>
        <v>2.6640000000000001</v>
      </c>
      <c r="X39" s="54">
        <f t="shared" si="23"/>
        <v>1.8702647303535</v>
      </c>
      <c r="Y39" s="54">
        <f t="shared" si="24"/>
        <v>0</v>
      </c>
      <c r="Z39" s="54">
        <f t="shared" si="25"/>
        <v>21.33</v>
      </c>
      <c r="AA39" s="54">
        <f t="shared" si="26"/>
        <v>3.4740000000000002</v>
      </c>
      <c r="AB39" s="54">
        <f t="shared" si="27"/>
        <v>-2.6929881870000001</v>
      </c>
      <c r="AC39" s="54">
        <f t="shared" si="28"/>
        <v>0.64800000000000002</v>
      </c>
      <c r="AD39" s="54">
        <f t="shared" si="29"/>
        <v>1.95562553086707</v>
      </c>
      <c r="AE39" s="54">
        <f t="shared" si="30"/>
        <v>2.1930000000000001</v>
      </c>
      <c r="AF39" s="54">
        <f t="shared" si="31"/>
        <v>0</v>
      </c>
      <c r="AG39" s="54">
        <f t="shared" si="15"/>
        <v>0</v>
      </c>
      <c r="AH39" s="53"/>
      <c r="AI39" s="53">
        <f t="shared" si="32"/>
        <v>103.72090207422058</v>
      </c>
      <c r="AJ39" s="55">
        <f t="shared" si="16"/>
        <v>3.258961083228267E-3</v>
      </c>
    </row>
    <row r="40" spans="1:38" x14ac:dyDescent="0.25">
      <c r="A40" s="1">
        <v>44378</v>
      </c>
      <c r="B40" s="70">
        <v>8.77</v>
      </c>
      <c r="C40" s="72">
        <v>9.9989999999999996E-2</v>
      </c>
      <c r="D40" s="72">
        <v>0.13003999999999999</v>
      </c>
      <c r="E40" s="70">
        <v>0.51</v>
      </c>
      <c r="F40" s="72">
        <v>4.4400000000000004E-3</v>
      </c>
      <c r="G40" s="51">
        <v>2.75E-2</v>
      </c>
      <c r="H40" s="70">
        <v>0</v>
      </c>
      <c r="I40" s="72">
        <v>3.8539999999999998E-2</v>
      </c>
      <c r="J40" s="78">
        <v>5.79E-3</v>
      </c>
      <c r="K40" s="77">
        <v>-3.7523000000000001E-2</v>
      </c>
      <c r="L40" s="72">
        <v>1.08E-3</v>
      </c>
      <c r="M40" s="51">
        <v>0.02</v>
      </c>
      <c r="N40" s="74">
        <v>3.6549999999999998E-3</v>
      </c>
      <c r="O40" s="72">
        <v>0</v>
      </c>
      <c r="P40" s="69">
        <v>0</v>
      </c>
      <c r="R40" s="1">
        <f t="shared" si="14"/>
        <v>44378</v>
      </c>
      <c r="S40" s="54">
        <f t="shared" si="20"/>
        <v>8.77</v>
      </c>
      <c r="T40" s="54">
        <f t="shared" si="18"/>
        <v>49.994999999999997</v>
      </c>
      <c r="U40" s="54">
        <f t="shared" si="19"/>
        <v>13.004</v>
      </c>
      <c r="V40" s="54">
        <f t="shared" si="21"/>
        <v>0.51</v>
      </c>
      <c r="W40" s="54">
        <f t="shared" si="22"/>
        <v>2.6640000000000001</v>
      </c>
      <c r="X40" s="54">
        <f t="shared" si="23"/>
        <v>2.6868878248575001</v>
      </c>
      <c r="Y40" s="54">
        <f t="shared" si="24"/>
        <v>0</v>
      </c>
      <c r="Z40" s="54">
        <f t="shared" si="25"/>
        <v>23.123999999999999</v>
      </c>
      <c r="AA40" s="54">
        <f t="shared" si="26"/>
        <v>3.4740000000000002</v>
      </c>
      <c r="AB40" s="54">
        <f t="shared" si="27"/>
        <v>-2.6929881870000001</v>
      </c>
      <c r="AC40" s="54">
        <f t="shared" si="28"/>
        <v>0.64800000000000002</v>
      </c>
      <c r="AD40" s="54">
        <f t="shared" si="29"/>
        <v>2.0078379927571501</v>
      </c>
      <c r="AE40" s="54">
        <f t="shared" si="30"/>
        <v>2.1930000000000001</v>
      </c>
      <c r="AF40" s="54">
        <f t="shared" si="31"/>
        <v>0</v>
      </c>
      <c r="AG40" s="54">
        <f t="shared" si="15"/>
        <v>0</v>
      </c>
      <c r="AH40" s="53"/>
      <c r="AI40" s="53">
        <f t="shared" si="32"/>
        <v>106.38373763061466</v>
      </c>
      <c r="AJ40" s="55">
        <f t="shared" si="16"/>
        <v>2.5673085204066338E-2</v>
      </c>
    </row>
    <row r="41" spans="1:38" ht="15.75" thickBot="1" x14ac:dyDescent="0.3">
      <c r="A41" s="1">
        <v>44470</v>
      </c>
      <c r="B41" s="70">
        <v>8.77</v>
      </c>
      <c r="C41" s="72">
        <v>9.9989999999999996E-2</v>
      </c>
      <c r="D41" s="72">
        <v>0.13003999999999999</v>
      </c>
      <c r="E41" s="70">
        <v>0.51</v>
      </c>
      <c r="F41" s="72">
        <v>4.4400000000000004E-3</v>
      </c>
      <c r="G41" s="51">
        <v>2.75E-2</v>
      </c>
      <c r="H41" s="70">
        <v>0.5</v>
      </c>
      <c r="I41" s="72">
        <v>4.7199999999999999E-2</v>
      </c>
      <c r="J41" s="78">
        <v>5.79E-3</v>
      </c>
      <c r="K41" s="77">
        <v>-3.7523000000000001E-2</v>
      </c>
      <c r="L41" s="72">
        <v>1.08E-3</v>
      </c>
      <c r="M41" s="51">
        <v>0.02</v>
      </c>
      <c r="N41" s="74">
        <v>3.6549999999999998E-3</v>
      </c>
      <c r="O41" s="72">
        <v>0</v>
      </c>
      <c r="P41" s="69">
        <v>0</v>
      </c>
      <c r="R41" s="1">
        <f t="shared" si="14"/>
        <v>44470</v>
      </c>
      <c r="S41" s="54">
        <f t="shared" si="20"/>
        <v>8.77</v>
      </c>
      <c r="T41" s="54">
        <f t="shared" si="18"/>
        <v>49.994999999999997</v>
      </c>
      <c r="U41" s="54">
        <f t="shared" si="19"/>
        <v>13.004</v>
      </c>
      <c r="V41" s="54">
        <f t="shared" si="21"/>
        <v>0.51</v>
      </c>
      <c r="W41" s="54">
        <f t="shared" si="22"/>
        <v>2.6640000000000001</v>
      </c>
      <c r="X41" s="54">
        <f t="shared" si="23"/>
        <v>2.8297778248575001</v>
      </c>
      <c r="Y41" s="54">
        <f t="shared" si="24"/>
        <v>0.5</v>
      </c>
      <c r="Z41" s="54">
        <f t="shared" si="25"/>
        <v>28.32</v>
      </c>
      <c r="AA41" s="54">
        <f t="shared" si="26"/>
        <v>3.4740000000000002</v>
      </c>
      <c r="AB41" s="54">
        <f t="shared" si="27"/>
        <v>-2.6929881870000001</v>
      </c>
      <c r="AC41" s="54">
        <f t="shared" si="28"/>
        <v>0.64800000000000002</v>
      </c>
      <c r="AD41" s="54">
        <f t="shared" si="29"/>
        <v>2.1146157927571503</v>
      </c>
      <c r="AE41" s="54">
        <f t="shared" si="30"/>
        <v>2.1930000000000001</v>
      </c>
      <c r="AF41" s="54">
        <f t="shared" si="31"/>
        <v>0</v>
      </c>
      <c r="AG41" s="54">
        <f t="shared" si="15"/>
        <v>0</v>
      </c>
      <c r="AH41" s="53"/>
      <c r="AI41" s="53">
        <f t="shared" si="32"/>
        <v>112.32940543061466</v>
      </c>
      <c r="AJ41" s="55">
        <f t="shared" si="16"/>
        <v>5.5888878623954044E-2</v>
      </c>
    </row>
    <row r="42" spans="1:38" ht="15.75" thickBot="1" x14ac:dyDescent="0.3">
      <c r="A42" s="1">
        <v>44562</v>
      </c>
      <c r="B42" s="70">
        <v>8.77</v>
      </c>
      <c r="C42" s="72">
        <v>9.9989999999999996E-2</v>
      </c>
      <c r="D42" s="72">
        <v>0.13003999999999999</v>
      </c>
      <c r="E42" s="70">
        <v>0.51</v>
      </c>
      <c r="F42" s="72">
        <v>4.4400000000000004E-3</v>
      </c>
      <c r="G42" s="51">
        <v>2.75E-2</v>
      </c>
      <c r="H42" s="70">
        <v>0.5</v>
      </c>
      <c r="I42" s="72">
        <v>4.4240000000000002E-2</v>
      </c>
      <c r="J42" s="78">
        <v>5.79E-3</v>
      </c>
      <c r="K42" s="77">
        <v>-3.7523000000000001E-2</v>
      </c>
      <c r="L42" s="72">
        <v>1.4499999999999999E-3</v>
      </c>
      <c r="M42" s="51">
        <v>0.02</v>
      </c>
      <c r="N42" s="74">
        <v>5.0720000000000001E-3</v>
      </c>
      <c r="O42" s="72">
        <v>0</v>
      </c>
      <c r="P42" s="69">
        <v>0</v>
      </c>
      <c r="R42" s="1">
        <f t="shared" si="14"/>
        <v>44562</v>
      </c>
      <c r="S42" s="54">
        <f t="shared" si="20"/>
        <v>8.77</v>
      </c>
      <c r="T42" s="54">
        <f t="shared" si="18"/>
        <v>49.994999999999997</v>
      </c>
      <c r="U42" s="54">
        <f t="shared" si="19"/>
        <v>13.004</v>
      </c>
      <c r="V42" s="54">
        <f t="shared" si="21"/>
        <v>0.51</v>
      </c>
      <c r="W42" s="54">
        <f t="shared" si="22"/>
        <v>2.6640000000000001</v>
      </c>
      <c r="X42" s="54">
        <f t="shared" si="23"/>
        <v>2.8104233248575001</v>
      </c>
      <c r="Y42" s="54">
        <f t="shared" si="24"/>
        <v>0.5</v>
      </c>
      <c r="Z42" s="54">
        <f t="shared" si="25"/>
        <v>26.544</v>
      </c>
      <c r="AA42" s="54">
        <f t="shared" si="26"/>
        <v>3.4740000000000002</v>
      </c>
      <c r="AB42" s="54">
        <f t="shared" si="27"/>
        <v>-2.6929881870000001</v>
      </c>
      <c r="AC42" s="54">
        <f t="shared" si="28"/>
        <v>0.86999999999999988</v>
      </c>
      <c r="AD42" s="54">
        <f t="shared" si="29"/>
        <v>2.1001527027571503</v>
      </c>
      <c r="AE42" s="54">
        <f t="shared" si="30"/>
        <v>3.0432000000000001</v>
      </c>
      <c r="AF42" s="54">
        <f t="shared" si="31"/>
        <v>0</v>
      </c>
      <c r="AG42" s="54">
        <f t="shared" si="15"/>
        <v>0</v>
      </c>
      <c r="AH42" s="53"/>
      <c r="AI42" s="53">
        <f t="shared" si="32"/>
        <v>111.59178784061467</v>
      </c>
      <c r="AJ42" s="55">
        <f t="shared" si="16"/>
        <v>-6.5665583038771441E-3</v>
      </c>
      <c r="AK42" s="58">
        <v>304.42399999999998</v>
      </c>
      <c r="AL42" s="55">
        <f>+(AK42-AK36)/AK36</f>
        <v>8.0111408753037835E-2</v>
      </c>
    </row>
    <row r="43" spans="1:38" x14ac:dyDescent="0.25">
      <c r="A43" s="1">
        <v>44652</v>
      </c>
      <c r="B43" s="70">
        <v>8.77</v>
      </c>
      <c r="C43" s="72">
        <v>9.9989999999999996E-2</v>
      </c>
      <c r="D43" s="72">
        <v>0.13003999999999999</v>
      </c>
      <c r="E43" s="70">
        <v>0.51</v>
      </c>
      <c r="F43" s="72">
        <v>4.4400000000000004E-3</v>
      </c>
      <c r="G43">
        <v>2.75E-2</v>
      </c>
      <c r="H43" s="70">
        <v>0.5</v>
      </c>
      <c r="I43" s="72">
        <v>5.101E-2</v>
      </c>
      <c r="J43" s="78">
        <v>5.79E-3</v>
      </c>
      <c r="K43" s="77">
        <v>-3.7523000000000001E-2</v>
      </c>
      <c r="L43" s="72">
        <v>1.4499999999999999E-3</v>
      </c>
      <c r="M43" s="51">
        <v>0.02</v>
      </c>
      <c r="N43" s="74">
        <v>5.0720000000000001E-3</v>
      </c>
      <c r="O43" s="72">
        <v>0</v>
      </c>
      <c r="P43" s="69">
        <v>0</v>
      </c>
      <c r="R43" s="1">
        <f t="shared" si="14"/>
        <v>44652</v>
      </c>
      <c r="S43" s="54">
        <f t="shared" si="20"/>
        <v>8.77</v>
      </c>
      <c r="T43" s="54">
        <f t="shared" si="18"/>
        <v>49.994999999999997</v>
      </c>
      <c r="U43" s="54">
        <f t="shared" si="19"/>
        <v>13.004</v>
      </c>
      <c r="V43" s="54">
        <f t="shared" si="21"/>
        <v>0.51</v>
      </c>
      <c r="W43" s="54">
        <f t="shared" si="22"/>
        <v>2.6640000000000001</v>
      </c>
      <c r="X43" s="54">
        <f t="shared" si="23"/>
        <v>2.9221283248575003</v>
      </c>
      <c r="Y43" s="54">
        <f t="shared" si="24"/>
        <v>0.5</v>
      </c>
      <c r="Z43" s="54">
        <f t="shared" si="25"/>
        <v>30.606000000000002</v>
      </c>
      <c r="AA43" s="54">
        <f t="shared" si="26"/>
        <v>3.4740000000000002</v>
      </c>
      <c r="AB43" s="54">
        <f t="shared" si="27"/>
        <v>-2.6929881870000001</v>
      </c>
      <c r="AC43" s="54">
        <f t="shared" si="28"/>
        <v>0.86999999999999988</v>
      </c>
      <c r="AD43" s="54">
        <f t="shared" si="29"/>
        <v>2.1836268027571504</v>
      </c>
      <c r="AE43" s="54">
        <f t="shared" si="30"/>
        <v>3.0432000000000001</v>
      </c>
      <c r="AF43" s="54">
        <f t="shared" si="31"/>
        <v>0</v>
      </c>
      <c r="AG43" s="54">
        <f t="shared" si="15"/>
        <v>0</v>
      </c>
      <c r="AH43" s="53"/>
      <c r="AI43" s="53">
        <f t="shared" si="32"/>
        <v>115.84896694061467</v>
      </c>
      <c r="AJ43" s="55">
        <f t="shared" si="16"/>
        <v>3.8149573390476407E-2</v>
      </c>
    </row>
    <row r="44" spans="1:38" x14ac:dyDescent="0.25">
      <c r="A44" s="1">
        <v>44743</v>
      </c>
      <c r="B44" s="70">
        <v>8.77</v>
      </c>
      <c r="C44" s="72">
        <v>9.9989999999999996E-2</v>
      </c>
      <c r="D44" s="72">
        <v>0.13003999999999999</v>
      </c>
      <c r="E44" s="70">
        <v>0.51</v>
      </c>
      <c r="F44" s="72">
        <v>4.4400000000000004E-3</v>
      </c>
      <c r="G44" s="51">
        <v>2.2599999999999999E-2</v>
      </c>
      <c r="H44" s="70">
        <v>0.5</v>
      </c>
      <c r="I44" s="72">
        <v>6.0879999999999997E-2</v>
      </c>
      <c r="J44" s="78">
        <v>5.79E-3</v>
      </c>
      <c r="K44" s="77">
        <v>-3.7523000000000001E-2</v>
      </c>
      <c r="L44" s="72">
        <v>1.4499999999999999E-3</v>
      </c>
      <c r="M44" s="51">
        <v>0.02</v>
      </c>
      <c r="N44" s="74">
        <v>5.0720000000000001E-3</v>
      </c>
      <c r="O44" s="72">
        <v>0</v>
      </c>
      <c r="P44" s="69">
        <v>0</v>
      </c>
      <c r="R44" s="1">
        <f t="shared" si="14"/>
        <v>44743</v>
      </c>
      <c r="S44" s="54">
        <f t="shared" si="20"/>
        <v>8.77</v>
      </c>
      <c r="T44" s="54">
        <f t="shared" si="18"/>
        <v>49.994999999999997</v>
      </c>
      <c r="U44" s="54">
        <f t="shared" si="19"/>
        <v>13.004</v>
      </c>
      <c r="V44" s="54">
        <f t="shared" si="21"/>
        <v>0.51</v>
      </c>
      <c r="W44" s="54">
        <f t="shared" si="22"/>
        <v>2.6640000000000001</v>
      </c>
      <c r="X44" s="54">
        <f t="shared" si="23"/>
        <v>2.5352953869737997</v>
      </c>
      <c r="Y44" s="54">
        <f t="shared" si="24"/>
        <v>0.5</v>
      </c>
      <c r="Z44" s="54">
        <f t="shared" si="25"/>
        <v>36.527999999999999</v>
      </c>
      <c r="AA44" s="54">
        <f t="shared" si="26"/>
        <v>3.4740000000000002</v>
      </c>
      <c r="AB44" s="54">
        <f t="shared" si="27"/>
        <v>-2.6929881870000001</v>
      </c>
      <c r="AC44" s="54">
        <f t="shared" si="28"/>
        <v>0.86999999999999988</v>
      </c>
      <c r="AD44" s="54">
        <f t="shared" si="29"/>
        <v>2.2943301439994763</v>
      </c>
      <c r="AE44" s="54">
        <f t="shared" si="30"/>
        <v>3.0432000000000001</v>
      </c>
      <c r="AF44" s="54">
        <f t="shared" si="31"/>
        <v>0</v>
      </c>
      <c r="AG44" s="54">
        <f t="shared" si="15"/>
        <v>0</v>
      </c>
      <c r="AH44" s="53"/>
      <c r="AI44" s="53">
        <f t="shared" si="32"/>
        <v>121.4948373439733</v>
      </c>
      <c r="AJ44" s="55">
        <f t="shared" si="16"/>
        <v>4.8734749669824488E-2</v>
      </c>
    </row>
    <row r="45" spans="1:38" x14ac:dyDescent="0.25">
      <c r="A45" s="1">
        <v>44835</v>
      </c>
      <c r="B45" s="70">
        <v>8.77</v>
      </c>
      <c r="C45" s="72">
        <v>9.9989999999999996E-2</v>
      </c>
      <c r="D45" s="72">
        <v>0.13003999999999999</v>
      </c>
      <c r="E45" s="70">
        <v>0.51</v>
      </c>
      <c r="F45" s="72">
        <v>4.4400000000000004E-3</v>
      </c>
      <c r="G45" s="51">
        <v>2.2599999999999999E-2</v>
      </c>
      <c r="H45" s="70">
        <v>0.75</v>
      </c>
      <c r="I45" s="72">
        <v>6.0440000000000001E-2</v>
      </c>
      <c r="J45" s="78">
        <v>5.79E-3</v>
      </c>
      <c r="K45" s="77">
        <v>-3.7523000000000001E-2</v>
      </c>
      <c r="L45" s="72">
        <v>1.4499999999999999E-3</v>
      </c>
      <c r="M45" s="51">
        <v>0.02</v>
      </c>
      <c r="N45" s="74">
        <v>5.0720000000000001E-3</v>
      </c>
      <c r="O45" s="72">
        <v>0</v>
      </c>
      <c r="P45" s="69">
        <v>0</v>
      </c>
      <c r="R45" s="1">
        <f t="shared" si="14"/>
        <v>44835</v>
      </c>
      <c r="S45" s="54">
        <f t="shared" si="20"/>
        <v>8.77</v>
      </c>
      <c r="T45" s="54">
        <f t="shared" si="18"/>
        <v>49.994999999999997</v>
      </c>
      <c r="U45" s="54">
        <f t="shared" si="19"/>
        <v>13.004</v>
      </c>
      <c r="V45" s="54">
        <f t="shared" si="21"/>
        <v>0.51</v>
      </c>
      <c r="W45" s="54">
        <f t="shared" si="22"/>
        <v>2.6640000000000001</v>
      </c>
      <c r="X45" s="54">
        <f t="shared" si="23"/>
        <v>2.5293289869738005</v>
      </c>
      <c r="Y45" s="54">
        <f t="shared" si="24"/>
        <v>0.75</v>
      </c>
      <c r="Z45" s="54">
        <f t="shared" si="25"/>
        <v>36.264000000000003</v>
      </c>
      <c r="AA45" s="54">
        <f t="shared" si="26"/>
        <v>3.4740000000000002</v>
      </c>
      <c r="AB45" s="54">
        <f t="shared" si="27"/>
        <v>-2.6929881870000001</v>
      </c>
      <c r="AC45" s="54">
        <f t="shared" si="28"/>
        <v>0.86999999999999988</v>
      </c>
      <c r="AD45" s="54">
        <f t="shared" si="29"/>
        <v>2.2889308159994761</v>
      </c>
      <c r="AE45" s="54">
        <f t="shared" si="30"/>
        <v>3.0432000000000001</v>
      </c>
      <c r="AF45" s="54">
        <f t="shared" si="31"/>
        <v>0</v>
      </c>
      <c r="AG45" s="54">
        <f t="shared" si="15"/>
        <v>0</v>
      </c>
      <c r="AH45" s="53"/>
      <c r="AI45" s="53">
        <f t="shared" si="32"/>
        <v>121.46947161597329</v>
      </c>
      <c r="AJ45" s="55">
        <f t="shared" si="16"/>
        <v>-2.0878029515111328E-4</v>
      </c>
    </row>
    <row r="46" spans="1:38" x14ac:dyDescent="0.25">
      <c r="A46" s="1">
        <v>44927</v>
      </c>
      <c r="B46" s="70">
        <v>8.77</v>
      </c>
      <c r="C46" s="72">
        <v>9.9989999999999996E-2</v>
      </c>
      <c r="D46" s="72">
        <v>0.13003999999999999</v>
      </c>
      <c r="E46" s="70">
        <v>0.51</v>
      </c>
      <c r="F46" s="72">
        <v>4.4400000000000004E-3</v>
      </c>
      <c r="G46" s="51">
        <v>2.4299999999999999E-2</v>
      </c>
      <c r="H46" s="70">
        <v>0.75</v>
      </c>
      <c r="I46" s="72">
        <v>6.3649999999999998E-2</v>
      </c>
      <c r="J46" s="78">
        <v>5.79E-3</v>
      </c>
      <c r="K46" s="77">
        <v>-3.7523000000000001E-2</v>
      </c>
      <c r="L46" s="72">
        <v>1.75E-3</v>
      </c>
      <c r="M46" s="51">
        <v>0.02</v>
      </c>
      <c r="N46" s="74">
        <v>5.0720000000000001E-3</v>
      </c>
      <c r="O46" s="72">
        <v>0</v>
      </c>
      <c r="P46" s="69">
        <v>0</v>
      </c>
      <c r="R46" s="1">
        <f t="shared" si="14"/>
        <v>44927</v>
      </c>
      <c r="S46" s="54">
        <f t="shared" si="20"/>
        <v>8.77</v>
      </c>
      <c r="T46" s="54">
        <f t="shared" si="18"/>
        <v>49.994999999999997</v>
      </c>
      <c r="U46" s="54">
        <f t="shared" si="19"/>
        <v>13.004</v>
      </c>
      <c r="V46" s="54">
        <f t="shared" si="21"/>
        <v>0.51</v>
      </c>
      <c r="W46" s="54">
        <f t="shared" si="22"/>
        <v>2.6640000000000001</v>
      </c>
      <c r="X46" s="54">
        <f t="shared" si="23"/>
        <v>2.7707640470558998</v>
      </c>
      <c r="Y46" s="54">
        <f t="shared" si="24"/>
        <v>0.75</v>
      </c>
      <c r="Z46" s="54">
        <f t="shared" si="25"/>
        <v>38.19</v>
      </c>
      <c r="AA46" s="54">
        <f t="shared" si="26"/>
        <v>3.4740000000000002</v>
      </c>
      <c r="AB46" s="54">
        <f t="shared" si="27"/>
        <v>-2.6929881870000001</v>
      </c>
      <c r="AC46" s="54">
        <f t="shared" si="28"/>
        <v>1.05</v>
      </c>
      <c r="AD46" s="54">
        <f t="shared" si="29"/>
        <v>2.3358795172011182</v>
      </c>
      <c r="AE46" s="54">
        <f t="shared" si="30"/>
        <v>3.0432000000000001</v>
      </c>
      <c r="AF46" s="54">
        <f t="shared" si="31"/>
        <v>0</v>
      </c>
      <c r="AG46" s="54">
        <f t="shared" si="15"/>
        <v>0</v>
      </c>
      <c r="AH46" s="53"/>
      <c r="AI46" s="53">
        <f t="shared" si="32"/>
        <v>123.86385537725704</v>
      </c>
      <c r="AJ46" s="60">
        <f t="shared" si="16"/>
        <v>1.9711815071144886E-2</v>
      </c>
    </row>
    <row r="47" spans="1:38" x14ac:dyDescent="0.25">
      <c r="A47" s="1">
        <v>45017</v>
      </c>
      <c r="B47" s="70">
        <v>8.77</v>
      </c>
      <c r="C47" s="72">
        <v>9.9989999999999996E-2</v>
      </c>
      <c r="D47" s="72">
        <v>0.13003999999999999</v>
      </c>
      <c r="E47" s="70">
        <v>0.51</v>
      </c>
      <c r="F47" s="72">
        <v>4.4400000000000004E-3</v>
      </c>
      <c r="G47" s="51">
        <v>2.4299999999999999E-2</v>
      </c>
      <c r="H47" s="70">
        <v>0.75</v>
      </c>
      <c r="I47" s="72">
        <v>6.0359999999999997E-2</v>
      </c>
      <c r="J47" s="78">
        <v>5.79E-3</v>
      </c>
      <c r="K47" s="77">
        <v>-3.7523000000000001E-2</v>
      </c>
      <c r="L47" s="72">
        <v>1.75E-3</v>
      </c>
      <c r="M47" s="51">
        <v>0.02</v>
      </c>
      <c r="N47" s="74">
        <v>5.0720000000000001E-3</v>
      </c>
      <c r="O47" s="72">
        <v>2.2000000000000001E-4</v>
      </c>
      <c r="P47" s="69">
        <v>0</v>
      </c>
      <c r="Q47" s="52"/>
      <c r="R47" s="1">
        <f t="shared" si="14"/>
        <v>45017</v>
      </c>
      <c r="S47" s="54">
        <f t="shared" si="20"/>
        <v>8.77</v>
      </c>
      <c r="T47" s="54">
        <f t="shared" si="18"/>
        <v>49.994999999999997</v>
      </c>
      <c r="U47" s="54">
        <f t="shared" si="19"/>
        <v>13.004</v>
      </c>
      <c r="V47" s="54">
        <f t="shared" si="21"/>
        <v>0.51</v>
      </c>
      <c r="W47" s="54">
        <f t="shared" si="22"/>
        <v>2.6640000000000001</v>
      </c>
      <c r="X47" s="54">
        <f t="shared" si="23"/>
        <v>2.7260034470559003</v>
      </c>
      <c r="Y47" s="54">
        <f t="shared" si="24"/>
        <v>0.75</v>
      </c>
      <c r="Z47" s="54">
        <f>+$X$1*I47</f>
        <v>36.216000000000001</v>
      </c>
      <c r="AA47" s="54">
        <f t="shared" si="26"/>
        <v>3.4740000000000002</v>
      </c>
      <c r="AB47" s="54">
        <f t="shared" si="27"/>
        <v>-2.6929881870000001</v>
      </c>
      <c r="AC47" s="54">
        <f t="shared" si="28"/>
        <v>1.05</v>
      </c>
      <c r="AD47" s="54">
        <f t="shared" si="29"/>
        <v>2.2955043052011179</v>
      </c>
      <c r="AE47" s="54">
        <f t="shared" si="30"/>
        <v>3.0432000000000001</v>
      </c>
      <c r="AF47" s="54">
        <f t="shared" si="31"/>
        <v>0.13200000000000001</v>
      </c>
      <c r="AG47" s="54">
        <f t="shared" si="15"/>
        <v>0</v>
      </c>
      <c r="AH47" s="53"/>
      <c r="AI47" s="53">
        <f t="shared" si="32"/>
        <v>121.93671956525704</v>
      </c>
      <c r="AJ47" s="55">
        <f t="shared" si="16"/>
        <v>-1.5558500146232727E-2</v>
      </c>
    </row>
    <row r="48" spans="1:38" x14ac:dyDescent="0.25">
      <c r="A48" s="1">
        <v>45078</v>
      </c>
      <c r="B48" s="70">
        <v>8.77</v>
      </c>
      <c r="C48" s="72">
        <v>9.9989999999999996E-2</v>
      </c>
      <c r="D48" s="72">
        <v>0.13003999999999999</v>
      </c>
      <c r="E48" s="70">
        <v>0.51</v>
      </c>
      <c r="F48" s="72">
        <v>4.4400000000000004E-3</v>
      </c>
      <c r="G48" s="51">
        <v>2.4299999999999999E-2</v>
      </c>
      <c r="H48" s="70">
        <v>0.75</v>
      </c>
      <c r="I48" s="72">
        <v>6.0359999999999997E-2</v>
      </c>
      <c r="J48" s="78">
        <v>5.79E-3</v>
      </c>
      <c r="K48" s="77">
        <v>-3.7523000000000001E-2</v>
      </c>
      <c r="L48" s="72">
        <v>1.75E-3</v>
      </c>
      <c r="M48" s="51">
        <v>0.02</v>
      </c>
      <c r="N48" s="74">
        <v>5.0720000000000001E-3</v>
      </c>
      <c r="O48" s="72">
        <v>2.2000000000000001E-4</v>
      </c>
      <c r="P48" s="69">
        <v>0</v>
      </c>
      <c r="Q48" s="52"/>
      <c r="R48" s="1">
        <f t="shared" si="14"/>
        <v>45078</v>
      </c>
      <c r="S48" s="54">
        <f t="shared" si="20"/>
        <v>8.77</v>
      </c>
      <c r="T48" s="54">
        <f t="shared" si="18"/>
        <v>49.994999999999997</v>
      </c>
      <c r="U48" s="54">
        <f t="shared" si="19"/>
        <v>13.004</v>
      </c>
      <c r="V48" s="54">
        <f t="shared" si="21"/>
        <v>0.51</v>
      </c>
      <c r="W48" s="54">
        <f t="shared" si="22"/>
        <v>2.6640000000000001</v>
      </c>
      <c r="X48" s="54">
        <f t="shared" si="23"/>
        <v>2.7260034470559003</v>
      </c>
      <c r="Y48" s="54">
        <f t="shared" si="24"/>
        <v>0.75</v>
      </c>
      <c r="Z48" s="54">
        <f>+$X$1*I48</f>
        <v>36.216000000000001</v>
      </c>
      <c r="AA48" s="54">
        <f t="shared" si="26"/>
        <v>3.4740000000000002</v>
      </c>
      <c r="AB48" s="54">
        <f t="shared" si="27"/>
        <v>-2.6929881870000001</v>
      </c>
      <c r="AC48" s="54">
        <f t="shared" si="28"/>
        <v>1.05</v>
      </c>
      <c r="AD48" s="54">
        <f t="shared" si="29"/>
        <v>2.2955043052011179</v>
      </c>
      <c r="AE48" s="54">
        <f t="shared" si="30"/>
        <v>3.0432000000000001</v>
      </c>
      <c r="AF48" s="54">
        <f t="shared" si="31"/>
        <v>0.13200000000000001</v>
      </c>
      <c r="AG48" s="54">
        <f t="shared" si="15"/>
        <v>0</v>
      </c>
      <c r="AH48" s="53"/>
      <c r="AI48" s="53">
        <f t="shared" si="32"/>
        <v>121.93671956525704</v>
      </c>
      <c r="AJ48" s="55">
        <f t="shared" si="16"/>
        <v>0</v>
      </c>
    </row>
    <row r="49" spans="1:36" x14ac:dyDescent="0.25">
      <c r="A49" s="1">
        <v>45108</v>
      </c>
      <c r="B49" s="70">
        <v>8.77</v>
      </c>
      <c r="C49" s="72">
        <v>9.9989999999999996E-2</v>
      </c>
      <c r="D49" s="72">
        <v>0.13003999999999999</v>
      </c>
      <c r="E49" s="70">
        <v>0.51</v>
      </c>
      <c r="F49" s="72">
        <v>4.4400000000000004E-3</v>
      </c>
      <c r="G49" s="51">
        <v>2.1000000000000001E-2</v>
      </c>
      <c r="H49" s="70">
        <v>0.75</v>
      </c>
      <c r="I49" s="72">
        <v>5.1580000000000001E-2</v>
      </c>
      <c r="J49" s="78">
        <v>5.79E-3</v>
      </c>
      <c r="K49" s="77">
        <v>-3.7523000000000001E-2</v>
      </c>
      <c r="L49" s="72">
        <v>1.75E-3</v>
      </c>
      <c r="M49" s="51">
        <v>0.02</v>
      </c>
      <c r="N49" s="74">
        <v>5.0720000000000001E-3</v>
      </c>
      <c r="O49" s="72">
        <v>2.2000000000000001E-4</v>
      </c>
      <c r="P49" s="69">
        <v>0</v>
      </c>
      <c r="Q49" s="52"/>
      <c r="R49" s="1">
        <f t="shared" si="14"/>
        <v>45108</v>
      </c>
      <c r="S49" s="54">
        <f t="shared" si="20"/>
        <v>8.77</v>
      </c>
      <c r="T49" s="54">
        <f t="shared" si="18"/>
        <v>49.994999999999997</v>
      </c>
      <c r="U49" s="54">
        <f t="shared" si="19"/>
        <v>13.004</v>
      </c>
      <c r="V49" s="54">
        <f t="shared" si="21"/>
        <v>0.51</v>
      </c>
      <c r="W49" s="54">
        <f t="shared" si="22"/>
        <v>2.6640000000000001</v>
      </c>
      <c r="X49" s="54">
        <f t="shared" si="23"/>
        <v>2.2451774480730005</v>
      </c>
      <c r="Y49" s="54">
        <f t="shared" si="24"/>
        <v>0.75</v>
      </c>
      <c r="Z49" s="54">
        <f>+$X$1*I49</f>
        <v>30.948</v>
      </c>
      <c r="AA49" s="54">
        <f t="shared" si="26"/>
        <v>3.4740000000000002</v>
      </c>
      <c r="AB49" s="54">
        <f t="shared" si="27"/>
        <v>-2.6929881870000001</v>
      </c>
      <c r="AC49" s="54">
        <f t="shared" si="28"/>
        <v>1.05</v>
      </c>
      <c r="AD49" s="54">
        <f t="shared" si="29"/>
        <v>2.18052778522146</v>
      </c>
      <c r="AE49" s="54">
        <f t="shared" si="30"/>
        <v>3.0432000000000001</v>
      </c>
      <c r="AF49" s="54">
        <f t="shared" si="31"/>
        <v>0.13200000000000001</v>
      </c>
      <c r="AG49" s="54">
        <f t="shared" si="15"/>
        <v>0</v>
      </c>
      <c r="AH49" s="53"/>
      <c r="AI49" s="53">
        <f t="shared" si="32"/>
        <v>116.07291704629446</v>
      </c>
      <c r="AJ49" s="55">
        <f t="shared" si="16"/>
        <v>-4.8088898404589547E-2</v>
      </c>
    </row>
    <row r="50" spans="1:36" x14ac:dyDescent="0.25">
      <c r="A50" s="1">
        <v>45109</v>
      </c>
      <c r="B50" s="70">
        <v>8.77</v>
      </c>
      <c r="C50" s="72">
        <v>9.9989999999999996E-2</v>
      </c>
      <c r="D50" s="72">
        <v>0.13003999999999999</v>
      </c>
      <c r="E50" s="70">
        <v>0.51</v>
      </c>
      <c r="F50" s="72">
        <v>4.4400000000000004E-3</v>
      </c>
      <c r="G50" s="51">
        <v>2.1499999999999998E-2</v>
      </c>
      <c r="H50" s="70">
        <v>0.75</v>
      </c>
      <c r="I50" s="72">
        <v>5.1580000000000001E-2</v>
      </c>
      <c r="J50" s="78">
        <v>5.79E-3</v>
      </c>
      <c r="K50" s="77">
        <v>-3.7523000000000001E-2</v>
      </c>
      <c r="L50" s="72">
        <v>1.75E-3</v>
      </c>
      <c r="M50" s="51">
        <v>0.02</v>
      </c>
      <c r="N50" s="74">
        <v>5.0720000000000001E-3</v>
      </c>
      <c r="O50" s="72">
        <v>2.2000000000000001E-4</v>
      </c>
      <c r="P50" s="69">
        <v>0</v>
      </c>
      <c r="Q50" s="52"/>
      <c r="R50" s="1">
        <f t="shared" si="14"/>
        <v>45109</v>
      </c>
      <c r="S50" s="54">
        <f t="shared" si="20"/>
        <v>8.77</v>
      </c>
      <c r="T50" s="54">
        <f t="shared" si="18"/>
        <v>49.994999999999997</v>
      </c>
      <c r="U50" s="54">
        <f t="shared" si="19"/>
        <v>13.004</v>
      </c>
      <c r="V50" s="54">
        <f t="shared" si="21"/>
        <v>0.51</v>
      </c>
      <c r="W50" s="54">
        <f t="shared" si="22"/>
        <v>2.6640000000000001</v>
      </c>
      <c r="X50" s="54">
        <f t="shared" si="23"/>
        <v>2.2986340539795003</v>
      </c>
      <c r="Y50" s="54">
        <f t="shared" si="24"/>
        <v>0.75</v>
      </c>
      <c r="Z50" s="54">
        <f t="shared" si="25"/>
        <v>30.948</v>
      </c>
      <c r="AA50" s="54">
        <f t="shared" si="26"/>
        <v>3.4740000000000002</v>
      </c>
      <c r="AB50" s="54">
        <f t="shared" si="27"/>
        <v>-2.6929881870000001</v>
      </c>
      <c r="AC50" s="54">
        <f t="shared" si="28"/>
        <v>1.05</v>
      </c>
      <c r="AD50" s="54">
        <f t="shared" si="29"/>
        <v>2.1815969173395899</v>
      </c>
      <c r="AE50" s="54">
        <f t="shared" si="30"/>
        <v>3.0432000000000001</v>
      </c>
      <c r="AF50" s="54">
        <f t="shared" si="31"/>
        <v>0.13200000000000001</v>
      </c>
      <c r="AG50" s="54">
        <f t="shared" si="15"/>
        <v>0</v>
      </c>
      <c r="AH50" s="53"/>
      <c r="AI50" s="53">
        <f t="shared" si="32"/>
        <v>116.12744278431911</v>
      </c>
      <c r="AJ50" s="55">
        <f t="shared" si="16"/>
        <v>4.6975418049418098E-4</v>
      </c>
    </row>
    <row r="51" spans="1:36" x14ac:dyDescent="0.25">
      <c r="A51" s="1">
        <v>45177</v>
      </c>
      <c r="B51" s="70">
        <f>+B50</f>
        <v>8.77</v>
      </c>
      <c r="C51" s="72">
        <f t="shared" ref="C51:O51" si="33">+C50</f>
        <v>9.9989999999999996E-2</v>
      </c>
      <c r="D51" s="72">
        <f t="shared" si="33"/>
        <v>0.13003999999999999</v>
      </c>
      <c r="E51" s="70">
        <f t="shared" si="33"/>
        <v>0.51</v>
      </c>
      <c r="F51" s="72">
        <f t="shared" si="33"/>
        <v>4.4400000000000004E-3</v>
      </c>
      <c r="G51">
        <f t="shared" si="33"/>
        <v>2.1499999999999998E-2</v>
      </c>
      <c r="H51" s="70">
        <f t="shared" si="33"/>
        <v>0.75</v>
      </c>
      <c r="I51" s="72">
        <f t="shared" si="33"/>
        <v>5.1580000000000001E-2</v>
      </c>
      <c r="J51" s="72">
        <f t="shared" si="33"/>
        <v>5.79E-3</v>
      </c>
      <c r="K51" s="76">
        <f t="shared" si="33"/>
        <v>-3.7523000000000001E-2</v>
      </c>
      <c r="L51" s="72">
        <f t="shared" si="33"/>
        <v>1.75E-3</v>
      </c>
      <c r="M51" s="55">
        <f t="shared" si="33"/>
        <v>0.02</v>
      </c>
      <c r="N51" s="74">
        <f>+Riders!N14</f>
        <v>8.7220000000000006E-3</v>
      </c>
      <c r="O51" s="72">
        <f t="shared" si="33"/>
        <v>2.2000000000000001E-4</v>
      </c>
      <c r="P51" s="69">
        <v>0</v>
      </c>
      <c r="R51" s="1">
        <f t="shared" si="14"/>
        <v>45177</v>
      </c>
      <c r="S51" s="54">
        <f t="shared" ref="S51" si="34">+B51</f>
        <v>8.77</v>
      </c>
      <c r="T51" s="54">
        <f t="shared" ref="T51" si="35">500*C51</f>
        <v>49.994999999999997</v>
      </c>
      <c r="U51" s="54">
        <f t="shared" ref="U51" si="36">100*D51</f>
        <v>13.004</v>
      </c>
      <c r="V51" s="54">
        <f t="shared" ref="V51" si="37">+E51</f>
        <v>0.51</v>
      </c>
      <c r="W51" s="54">
        <f t="shared" ref="W51" si="38">+$X$1*F51</f>
        <v>2.6640000000000001</v>
      </c>
      <c r="X51" s="54">
        <f t="shared" ref="X51" si="39">+G51*(S51+T51+U51+AB51+Z51+W51+AE51+AF51+AC51)</f>
        <v>2.3457190539795003</v>
      </c>
      <c r="Y51" s="54">
        <f t="shared" ref="Y51" si="40">+H51</f>
        <v>0.75</v>
      </c>
      <c r="Z51" s="54">
        <f t="shared" ref="Z51" si="41">+$X$1*I51</f>
        <v>30.948</v>
      </c>
      <c r="AA51" s="54">
        <f t="shared" ref="AA51" si="42">+$X$1*J51</f>
        <v>3.4740000000000002</v>
      </c>
      <c r="AB51" s="54">
        <f t="shared" ref="AB51" si="43">+K51*(S51+T51+U51)</f>
        <v>-2.6929881870000001</v>
      </c>
      <c r="AC51" s="54">
        <f t="shared" ref="AC51" si="44">+$X$1*L51</f>
        <v>1.05</v>
      </c>
      <c r="AD51" s="54">
        <f t="shared" ref="AD51" si="45">+M51*(S51+T51+U51+W51+Z51+AB51+AC51+AE51+X51)</f>
        <v>2.2263386173395898</v>
      </c>
      <c r="AE51" s="54">
        <f t="shared" ref="AE51" si="46">+$X$1*N51</f>
        <v>5.2332000000000001</v>
      </c>
      <c r="AF51" s="54">
        <f t="shared" ref="AF51" si="47">+$X$1*O51</f>
        <v>0.13200000000000001</v>
      </c>
      <c r="AG51" s="54">
        <f t="shared" si="15"/>
        <v>0</v>
      </c>
      <c r="AH51" s="53"/>
      <c r="AI51" s="53">
        <f t="shared" si="32"/>
        <v>118.4092694843191</v>
      </c>
      <c r="AJ51" s="55">
        <f t="shared" ref="AJ51" si="48">+(AI51-AI50)/AI50</f>
        <v>1.9649332193062818E-2</v>
      </c>
    </row>
    <row r="52" spans="1:36" x14ac:dyDescent="0.25">
      <c r="A52" s="1">
        <v>45200</v>
      </c>
      <c r="B52" s="70">
        <f>+B51</f>
        <v>8.77</v>
      </c>
      <c r="C52" s="72">
        <f t="shared" ref="C52:G53" si="49">+C51</f>
        <v>9.9989999999999996E-2</v>
      </c>
      <c r="D52" s="72">
        <f t="shared" si="49"/>
        <v>0.13003999999999999</v>
      </c>
      <c r="E52" s="70">
        <f t="shared" si="49"/>
        <v>0.51</v>
      </c>
      <c r="F52" s="72">
        <f t="shared" si="49"/>
        <v>4.4400000000000004E-3</v>
      </c>
      <c r="G52">
        <f t="shared" si="49"/>
        <v>2.1499999999999998E-2</v>
      </c>
      <c r="H52" s="70">
        <v>0.79</v>
      </c>
      <c r="I52" s="72">
        <v>4.9869999999999998E-2</v>
      </c>
      <c r="J52" s="72">
        <f t="shared" ref="J52:O52" si="50">+J51</f>
        <v>5.79E-3</v>
      </c>
      <c r="K52" s="76">
        <f t="shared" si="50"/>
        <v>-3.7523000000000001E-2</v>
      </c>
      <c r="L52" s="72">
        <f t="shared" si="50"/>
        <v>1.75E-3</v>
      </c>
      <c r="M52" s="55">
        <f t="shared" si="50"/>
        <v>0.02</v>
      </c>
      <c r="N52" s="74">
        <f t="shared" si="50"/>
        <v>8.7220000000000006E-3</v>
      </c>
      <c r="O52" s="72">
        <f t="shared" si="50"/>
        <v>2.2000000000000001E-4</v>
      </c>
      <c r="P52" s="69">
        <v>0</v>
      </c>
      <c r="R52" s="1">
        <f t="shared" si="14"/>
        <v>45200</v>
      </c>
      <c r="S52" s="54">
        <f>+B52</f>
        <v>8.77</v>
      </c>
      <c r="T52" s="54">
        <f t="shared" ref="T52" si="51">500*C52</f>
        <v>49.994999999999997</v>
      </c>
      <c r="U52" s="54">
        <f t="shared" ref="U52" si="52">100*D52</f>
        <v>13.004</v>
      </c>
      <c r="V52" s="54">
        <f t="shared" ref="V52" si="53">+E52</f>
        <v>0.51</v>
      </c>
      <c r="W52" s="54">
        <f t="shared" ref="W52:W56" si="54">+$X$1*F52</f>
        <v>2.6640000000000001</v>
      </c>
      <c r="X52" s="54">
        <f t="shared" ref="X52" si="55">+G52*(S52+T52+U52+AB52+Z52+W52+AE52+AF52+AC52)</f>
        <v>2.3236600539794998</v>
      </c>
      <c r="Y52" s="54">
        <f t="shared" ref="Y52:Y58" si="56">+H52</f>
        <v>0.79</v>
      </c>
      <c r="Z52" s="54">
        <f t="shared" ref="Z52" si="57">+$X$1*I52</f>
        <v>29.921999999999997</v>
      </c>
      <c r="AA52" s="54">
        <f t="shared" ref="AA52" si="58">+$X$1*J52</f>
        <v>3.4740000000000002</v>
      </c>
      <c r="AB52" s="54">
        <f t="shared" ref="AB52" si="59">+K52*(S52+T52+U52)</f>
        <v>-2.6929881870000001</v>
      </c>
      <c r="AC52" s="54">
        <f t="shared" ref="AC52" si="60">+$X$1*L52</f>
        <v>1.05</v>
      </c>
      <c r="AD52" s="54">
        <f t="shared" ref="AD52" si="61">+M52*(S52+T52+U52+W52+Z52+AB52+AC52+AE52+X52)</f>
        <v>2.2053774373395898</v>
      </c>
      <c r="AE52" s="54">
        <f t="shared" ref="AE52" si="62">+$X$1*N52</f>
        <v>5.2332000000000001</v>
      </c>
      <c r="AF52" s="54">
        <f t="shared" ref="AF52" si="63">+$X$1*O52</f>
        <v>0.13200000000000001</v>
      </c>
      <c r="AG52" s="54">
        <f t="shared" si="15"/>
        <v>0</v>
      </c>
      <c r="AH52" s="53"/>
      <c r="AI52" s="53">
        <f t="shared" si="32"/>
        <v>117.38024930431911</v>
      </c>
      <c r="AJ52" s="55">
        <f t="shared" ref="AJ52" si="64">+(AI52-AI51)/AI51</f>
        <v>-8.6903684524146322E-3</v>
      </c>
    </row>
    <row r="53" spans="1:36" x14ac:dyDescent="0.25">
      <c r="A53" s="1">
        <v>45292</v>
      </c>
      <c r="B53" s="70">
        <f>+B52</f>
        <v>8.77</v>
      </c>
      <c r="C53" s="72">
        <f t="shared" si="49"/>
        <v>9.9989999999999996E-2</v>
      </c>
      <c r="D53" s="72">
        <f t="shared" ref="D53" si="65">+D52</f>
        <v>0.13003999999999999</v>
      </c>
      <c r="E53" s="70">
        <f t="shared" si="49"/>
        <v>0.51</v>
      </c>
      <c r="F53" s="72">
        <f t="shared" si="49"/>
        <v>4.4400000000000004E-3</v>
      </c>
      <c r="G53" s="51">
        <f>+Riders!B27</f>
        <v>2.2800000000000001E-2</v>
      </c>
      <c r="H53" s="70">
        <f>+H52</f>
        <v>0.79</v>
      </c>
      <c r="I53" s="72">
        <f>+Riders!F48</f>
        <v>4.5589999999999999E-2</v>
      </c>
      <c r="J53" s="72">
        <f>+J52</f>
        <v>5.79E-3</v>
      </c>
      <c r="K53" s="76">
        <f>+K52</f>
        <v>-3.7523000000000001E-2</v>
      </c>
      <c r="L53" s="72">
        <v>1.9599999999999999E-3</v>
      </c>
      <c r="M53" s="55">
        <f t="shared" ref="M53:O56" si="66">+M52</f>
        <v>0.02</v>
      </c>
      <c r="N53" s="74">
        <v>8.3149999999999995E-3</v>
      </c>
      <c r="O53" s="72">
        <f t="shared" si="66"/>
        <v>2.2000000000000001E-4</v>
      </c>
      <c r="P53" s="69">
        <v>0</v>
      </c>
      <c r="R53" s="1">
        <f t="shared" si="14"/>
        <v>45292</v>
      </c>
      <c r="S53" s="54">
        <f>+B53</f>
        <v>8.77</v>
      </c>
      <c r="T53" s="54">
        <f t="shared" ref="T53" si="67">500*C53</f>
        <v>49.994999999999997</v>
      </c>
      <c r="U53" s="54">
        <f t="shared" ref="U53" si="68">100*D53</f>
        <v>13.004</v>
      </c>
      <c r="V53" s="54">
        <f t="shared" ref="V53" si="69">+E53</f>
        <v>0.51</v>
      </c>
      <c r="W53" s="54">
        <f t="shared" si="54"/>
        <v>2.6640000000000001</v>
      </c>
      <c r="X53" s="54">
        <f t="shared" ref="X53:X56" si="70">+G53*(S53+T53+U53+AB53+Z53+W53+AE53+AF53+AC53)</f>
        <v>2.4029150693364008</v>
      </c>
      <c r="Y53" s="54">
        <f t="shared" si="56"/>
        <v>0.79</v>
      </c>
      <c r="Z53" s="54">
        <f>+$X$1*I53</f>
        <v>27.353999999999999</v>
      </c>
      <c r="AA53" s="54">
        <f t="shared" ref="AA53" si="71">+$X$1*J53</f>
        <v>3.4740000000000002</v>
      </c>
      <c r="AB53" s="54">
        <f t="shared" ref="AB53" si="72">+K53*(S53+T53+U53)</f>
        <v>-2.6929881870000001</v>
      </c>
      <c r="AC53" s="54">
        <f t="shared" ref="AC53" si="73">+$X$1*L53</f>
        <v>1.1759999999999999</v>
      </c>
      <c r="AD53" s="54">
        <f t="shared" ref="AD53" si="74">+M53*(S53+T53+U53+W53+Z53+AB53+AC53+AE53+X53)</f>
        <v>2.1532385376467285</v>
      </c>
      <c r="AE53" s="54">
        <f t="shared" ref="AE53" si="75">+$X$1*N53</f>
        <v>4.9889999999999999</v>
      </c>
      <c r="AF53" s="54">
        <f t="shared" ref="AF53" si="76">+$X$1*O53</f>
        <v>0.13200000000000001</v>
      </c>
      <c r="AG53" s="54">
        <f t="shared" si="15"/>
        <v>0</v>
      </c>
      <c r="AH53" s="53"/>
      <c r="AI53" s="53">
        <f t="shared" si="32"/>
        <v>114.72116541998317</v>
      </c>
      <c r="AJ53" s="55">
        <f t="shared" ref="AJ53" si="77">+(AI53-AI52)/AI52</f>
        <v>-2.2653588658190886E-2</v>
      </c>
    </row>
    <row r="54" spans="1:36" x14ac:dyDescent="0.25">
      <c r="A54" s="1">
        <v>45323</v>
      </c>
      <c r="B54" s="70">
        <f>+B53</f>
        <v>8.77</v>
      </c>
      <c r="C54" s="72">
        <v>9.9989999999999996E-2</v>
      </c>
      <c r="D54" s="72">
        <v>0.13003999999999999</v>
      </c>
      <c r="E54" s="70">
        <v>0.51</v>
      </c>
      <c r="F54" s="72">
        <v>4.4400000000000004E-3</v>
      </c>
      <c r="G54" s="51">
        <v>2.2800000000000001E-2</v>
      </c>
      <c r="H54" s="70">
        <v>0.79</v>
      </c>
      <c r="I54" s="72">
        <v>4.5589999999999999E-2</v>
      </c>
      <c r="J54" s="72">
        <v>5.79E-3</v>
      </c>
      <c r="K54" s="76">
        <v>-3.7523000000000001E-2</v>
      </c>
      <c r="L54" s="72">
        <v>1.9599999999999999E-3</v>
      </c>
      <c r="M54" s="55">
        <v>0.02</v>
      </c>
      <c r="N54" s="74">
        <f>+Riders!N15</f>
        <v>8.3149999999999995E-3</v>
      </c>
      <c r="O54" s="72">
        <f>+O53</f>
        <v>2.2000000000000001E-4</v>
      </c>
      <c r="P54" s="69">
        <v>0</v>
      </c>
      <c r="R54" s="1">
        <f t="shared" si="14"/>
        <v>45323</v>
      </c>
      <c r="S54" s="54">
        <f>+B54</f>
        <v>8.77</v>
      </c>
      <c r="T54" s="54">
        <f t="shared" ref="T54" si="78">500*C54</f>
        <v>49.994999999999997</v>
      </c>
      <c r="U54" s="54">
        <f t="shared" ref="U54" si="79">100*D54</f>
        <v>13.004</v>
      </c>
      <c r="V54" s="54">
        <f t="shared" ref="V54" si="80">+E54</f>
        <v>0.51</v>
      </c>
      <c r="W54" s="54">
        <f t="shared" ref="W54" si="81">+$X$1*F54</f>
        <v>2.6640000000000001</v>
      </c>
      <c r="X54" s="54">
        <f t="shared" ref="X54" si="82">+G54*(S54+T54+U54+AB54+Z54+W54+AE54+AF54+AC54)</f>
        <v>2.4029150693364008</v>
      </c>
      <c r="Y54" s="54">
        <f t="shared" si="56"/>
        <v>0.79</v>
      </c>
      <c r="Z54" s="54">
        <f>+$X$1*I54</f>
        <v>27.353999999999999</v>
      </c>
      <c r="AA54" s="54">
        <f t="shared" ref="AA54" si="83">+$X$1*J54</f>
        <v>3.4740000000000002</v>
      </c>
      <c r="AB54" s="54">
        <f t="shared" ref="AB54" si="84">+K54*(S54+T54+U54)</f>
        <v>-2.6929881870000001</v>
      </c>
      <c r="AC54" s="54">
        <f t="shared" ref="AC54" si="85">+$X$1*L54</f>
        <v>1.1759999999999999</v>
      </c>
      <c r="AD54" s="54">
        <f t="shared" ref="AD54" si="86">+M54*(S54+T54+U54+W54+Z54+AB54+AC54+AE54+X54)</f>
        <v>2.1532385376467285</v>
      </c>
      <c r="AE54" s="54">
        <f t="shared" ref="AE54" si="87">+$X$1*N54</f>
        <v>4.9889999999999999</v>
      </c>
      <c r="AF54" s="54">
        <f t="shared" ref="AF54" si="88">+$X$1*O54</f>
        <v>0.13200000000000001</v>
      </c>
      <c r="AG54" s="54">
        <f t="shared" si="15"/>
        <v>0</v>
      </c>
      <c r="AH54" s="53"/>
      <c r="AI54" s="53"/>
      <c r="AJ54" s="55"/>
    </row>
    <row r="55" spans="1:36" x14ac:dyDescent="0.25">
      <c r="A55" s="1">
        <v>45383</v>
      </c>
      <c r="B55" s="70">
        <f>+B53</f>
        <v>8.77</v>
      </c>
      <c r="C55" s="72">
        <f>+C52</f>
        <v>9.9989999999999996E-2</v>
      </c>
      <c r="D55" s="72">
        <f t="shared" ref="D55" si="89">+D53</f>
        <v>0.13003999999999999</v>
      </c>
      <c r="E55" s="70">
        <f>+E52</f>
        <v>0.51</v>
      </c>
      <c r="F55" s="72">
        <f>+F52</f>
        <v>4.4400000000000004E-3</v>
      </c>
      <c r="G55" s="51">
        <f>+G53</f>
        <v>2.2800000000000001E-2</v>
      </c>
      <c r="H55" s="70">
        <f>+H53</f>
        <v>0.79</v>
      </c>
      <c r="I55" s="72">
        <v>4.308E-2</v>
      </c>
      <c r="J55" s="72">
        <f t="shared" ref="J55:O55" si="90">+J53</f>
        <v>5.79E-3</v>
      </c>
      <c r="K55" s="76">
        <f t="shared" si="90"/>
        <v>-3.7523000000000001E-2</v>
      </c>
      <c r="L55" s="72">
        <f t="shared" si="90"/>
        <v>1.9599999999999999E-3</v>
      </c>
      <c r="M55" s="55">
        <f t="shared" si="90"/>
        <v>0.02</v>
      </c>
      <c r="N55" s="74">
        <f t="shared" si="90"/>
        <v>8.3149999999999995E-3</v>
      </c>
      <c r="O55" s="72">
        <f t="shared" si="90"/>
        <v>2.2000000000000001E-4</v>
      </c>
      <c r="P55" s="69">
        <v>0</v>
      </c>
      <c r="R55" s="1">
        <f t="shared" si="14"/>
        <v>45383</v>
      </c>
      <c r="S55" s="53">
        <f>+S53</f>
        <v>8.77</v>
      </c>
      <c r="T55" s="54">
        <f t="shared" ref="T55:T56" si="91">500*C55</f>
        <v>49.994999999999997</v>
      </c>
      <c r="U55" s="54">
        <f t="shared" ref="U55:U56" si="92">100*D55</f>
        <v>13.004</v>
      </c>
      <c r="V55" s="53">
        <f>+V53</f>
        <v>0.51</v>
      </c>
      <c r="W55" s="54">
        <f t="shared" si="54"/>
        <v>2.6640000000000001</v>
      </c>
      <c r="X55" s="54">
        <f t="shared" si="70"/>
        <v>2.3685782693364006</v>
      </c>
      <c r="Y55" s="54">
        <f t="shared" si="56"/>
        <v>0.79</v>
      </c>
      <c r="Z55" s="54">
        <f t="shared" ref="Z55:Z56" si="93">+$X$1*I55</f>
        <v>25.847999999999999</v>
      </c>
      <c r="AA55" s="54">
        <f t="shared" ref="AA55:AA56" si="94">+$X$1*J55</f>
        <v>3.4740000000000002</v>
      </c>
      <c r="AB55" s="54">
        <f t="shared" ref="AB55:AB56" si="95">+K55*(S55+T55+U55)</f>
        <v>-2.6929881870000001</v>
      </c>
      <c r="AC55" s="54">
        <f t="shared" ref="AC55:AC56" si="96">+$X$1*L55</f>
        <v>1.1759999999999999</v>
      </c>
      <c r="AD55" s="54">
        <f t="shared" ref="AD55:AD56" si="97">+M55*(S55+T55+U55+W55+Z55+AB55+AC55+AE55+X55)</f>
        <v>2.1224318016467283</v>
      </c>
      <c r="AE55" s="54">
        <f t="shared" ref="AE55:AE56" si="98">+$X$1*N55</f>
        <v>4.9889999999999999</v>
      </c>
      <c r="AF55" s="54">
        <f t="shared" ref="AF55:AF56" si="99">+$X$1*O55</f>
        <v>0.13200000000000001</v>
      </c>
      <c r="AG55" s="54">
        <f t="shared" si="15"/>
        <v>0</v>
      </c>
      <c r="AI55" s="53">
        <f t="shared" ref="AI55:AI60" si="100">SUM(S55:AH55)</f>
        <v>113.15002188398316</v>
      </c>
      <c r="AJ55" s="55">
        <f>+(AI55-AI53)/AI53</f>
        <v>-1.369532405156627E-2</v>
      </c>
    </row>
    <row r="56" spans="1:36" x14ac:dyDescent="0.25">
      <c r="A56" s="1">
        <v>45392</v>
      </c>
      <c r="B56" s="70">
        <f>+B55</f>
        <v>8.77</v>
      </c>
      <c r="C56" s="72">
        <f>+C53</f>
        <v>9.9989999999999996E-2</v>
      </c>
      <c r="D56" s="72">
        <f t="shared" ref="D56:N58" si="101">+D55</f>
        <v>0.13003999999999999</v>
      </c>
      <c r="E56" s="70">
        <v>1</v>
      </c>
      <c r="F56" s="72">
        <f>+F53</f>
        <v>4.4400000000000004E-3</v>
      </c>
      <c r="G56" s="51">
        <f>+G53</f>
        <v>2.2800000000000001E-2</v>
      </c>
      <c r="H56" s="70">
        <f>+H55</f>
        <v>0.79</v>
      </c>
      <c r="I56" s="72">
        <f>+I55</f>
        <v>4.308E-2</v>
      </c>
      <c r="J56" s="72">
        <v>0</v>
      </c>
      <c r="K56" s="76">
        <f>+K55</f>
        <v>-3.7523000000000001E-2</v>
      </c>
      <c r="L56" s="72">
        <f>+L55</f>
        <v>1.9599999999999999E-3</v>
      </c>
      <c r="M56" s="55">
        <f t="shared" si="66"/>
        <v>0.02</v>
      </c>
      <c r="N56" s="74">
        <f t="shared" si="66"/>
        <v>8.3149999999999995E-3</v>
      </c>
      <c r="O56" s="72">
        <f t="shared" si="66"/>
        <v>2.2000000000000001E-4</v>
      </c>
      <c r="P56" s="69">
        <v>0</v>
      </c>
      <c r="R56" s="1">
        <f t="shared" si="14"/>
        <v>45392</v>
      </c>
      <c r="S56" s="53">
        <f t="shared" ref="S56:S61" si="102">+S55</f>
        <v>8.77</v>
      </c>
      <c r="T56" s="54">
        <f t="shared" si="91"/>
        <v>49.994999999999997</v>
      </c>
      <c r="U56" s="54">
        <f t="shared" si="92"/>
        <v>13.004</v>
      </c>
      <c r="V56" s="70">
        <v>1</v>
      </c>
      <c r="W56" s="54">
        <f t="shared" si="54"/>
        <v>2.6640000000000001</v>
      </c>
      <c r="X56" s="54">
        <f t="shared" si="70"/>
        <v>2.3685782693364006</v>
      </c>
      <c r="Y56" s="54">
        <f t="shared" si="56"/>
        <v>0.79</v>
      </c>
      <c r="Z56" s="54">
        <f t="shared" si="93"/>
        <v>25.847999999999999</v>
      </c>
      <c r="AA56" s="54">
        <f t="shared" si="94"/>
        <v>0</v>
      </c>
      <c r="AB56" s="54">
        <f t="shared" si="95"/>
        <v>-2.6929881870000001</v>
      </c>
      <c r="AC56" s="54">
        <f t="shared" si="96"/>
        <v>1.1759999999999999</v>
      </c>
      <c r="AD56" s="54">
        <f t="shared" si="97"/>
        <v>2.1224318016467283</v>
      </c>
      <c r="AE56" s="54">
        <f t="shared" si="98"/>
        <v>4.9889999999999999</v>
      </c>
      <c r="AF56" s="54">
        <f t="shared" si="99"/>
        <v>0.13200000000000001</v>
      </c>
      <c r="AG56" s="54">
        <f t="shared" si="15"/>
        <v>0</v>
      </c>
      <c r="AI56" s="53">
        <f t="shared" si="100"/>
        <v>110.16602188398315</v>
      </c>
      <c r="AJ56" s="55">
        <f t="shared" ref="AJ56" si="103">+(AI56-AI55)/AI55</f>
        <v>-2.6372067369634385E-2</v>
      </c>
    </row>
    <row r="57" spans="1:36" x14ac:dyDescent="0.25">
      <c r="A57" s="1">
        <v>45444</v>
      </c>
      <c r="B57" s="70">
        <f>+B56</f>
        <v>8.77</v>
      </c>
      <c r="C57" s="72">
        <f t="shared" ref="C57:F61" si="104">+C56</f>
        <v>9.9989999999999996E-2</v>
      </c>
      <c r="D57" s="72">
        <f t="shared" si="101"/>
        <v>0.13003999999999999</v>
      </c>
      <c r="E57" s="70">
        <f t="shared" si="101"/>
        <v>1</v>
      </c>
      <c r="F57" s="72">
        <f t="shared" si="101"/>
        <v>4.4400000000000004E-3</v>
      </c>
      <c r="G57" s="55">
        <f t="shared" si="101"/>
        <v>2.2800000000000001E-2</v>
      </c>
      <c r="H57" s="70">
        <f t="shared" si="101"/>
        <v>0.79</v>
      </c>
      <c r="I57" s="72">
        <f t="shared" si="101"/>
        <v>4.308E-2</v>
      </c>
      <c r="J57" s="72">
        <f t="shared" si="101"/>
        <v>0</v>
      </c>
      <c r="K57" s="76">
        <f t="shared" si="101"/>
        <v>-3.7523000000000001E-2</v>
      </c>
      <c r="L57" s="72">
        <f t="shared" si="101"/>
        <v>1.9599999999999999E-3</v>
      </c>
      <c r="M57" s="55">
        <f t="shared" si="101"/>
        <v>0.02</v>
      </c>
      <c r="N57" s="74">
        <f t="shared" si="101"/>
        <v>8.3149999999999995E-3</v>
      </c>
      <c r="O57" s="72">
        <v>2.0000000000000001E-4</v>
      </c>
      <c r="P57" s="69">
        <v>0</v>
      </c>
      <c r="R57" s="1">
        <f t="shared" si="14"/>
        <v>45444</v>
      </c>
      <c r="S57" s="53">
        <f t="shared" si="102"/>
        <v>8.77</v>
      </c>
      <c r="T57" s="54">
        <f t="shared" ref="T57:T58" si="105">500*C57</f>
        <v>49.994999999999997</v>
      </c>
      <c r="U57" s="54">
        <f t="shared" ref="U57:U58" si="106">100*D57</f>
        <v>13.004</v>
      </c>
      <c r="V57" s="70">
        <v>1</v>
      </c>
      <c r="W57" s="54">
        <f t="shared" ref="W57:W58" si="107">+$X$1*F57</f>
        <v>2.6640000000000001</v>
      </c>
      <c r="X57" s="54">
        <f t="shared" ref="X57:X58" si="108">+G57*(S57+T57+U57+AB57+Z57+W57+AE57+AF57+AC57)</f>
        <v>2.3683046693364007</v>
      </c>
      <c r="Y57" s="54">
        <f t="shared" si="56"/>
        <v>0.79</v>
      </c>
      <c r="Z57" s="54">
        <f t="shared" ref="Z57:Z58" si="109">+$X$1*I57</f>
        <v>25.847999999999999</v>
      </c>
      <c r="AA57" s="54">
        <f t="shared" ref="AA57:AA58" si="110">+$X$1*J57</f>
        <v>0</v>
      </c>
      <c r="AB57" s="54">
        <f t="shared" ref="AB57:AB58" si="111">+K57*(S57+T57+U57)</f>
        <v>-2.6929881870000001</v>
      </c>
      <c r="AC57" s="54">
        <f t="shared" ref="AC57:AC58" si="112">+$X$1*L57</f>
        <v>1.1759999999999999</v>
      </c>
      <c r="AD57" s="54">
        <f t="shared" ref="AD57:AD58" si="113">+M57*(S57+T57+U57+W57+Z57+AB57+AC57+AE57+X57)</f>
        <v>2.1224263296467281</v>
      </c>
      <c r="AE57" s="54">
        <f t="shared" ref="AE57:AE58" si="114">+$X$1*N57</f>
        <v>4.9889999999999999</v>
      </c>
      <c r="AF57" s="54">
        <f t="shared" ref="AF57:AF58" si="115">+$X$1*O57</f>
        <v>0.12000000000000001</v>
      </c>
      <c r="AG57" s="54">
        <f t="shared" si="15"/>
        <v>0</v>
      </c>
      <c r="AI57" s="53">
        <f t="shared" si="100"/>
        <v>110.15374281198315</v>
      </c>
    </row>
    <row r="58" spans="1:36" x14ac:dyDescent="0.25">
      <c r="A58" s="1">
        <v>45474</v>
      </c>
      <c r="B58" s="70">
        <f>+B57</f>
        <v>8.77</v>
      </c>
      <c r="C58" s="72">
        <f t="shared" si="104"/>
        <v>9.9989999999999996E-2</v>
      </c>
      <c r="D58" s="72">
        <f t="shared" ref="D58:F58" si="116">+D57</f>
        <v>0.13003999999999999</v>
      </c>
      <c r="E58" s="70">
        <f t="shared" si="116"/>
        <v>1</v>
      </c>
      <c r="F58" s="72">
        <f t="shared" si="116"/>
        <v>4.4400000000000004E-3</v>
      </c>
      <c r="G58" s="51">
        <v>3.0300000000000001E-2</v>
      </c>
      <c r="H58" s="70">
        <f t="shared" si="101"/>
        <v>0.79</v>
      </c>
      <c r="I58" s="72">
        <v>3.7490000000000002E-2</v>
      </c>
      <c r="J58" s="72">
        <f t="shared" ref="J58:O58" si="117">+J57</f>
        <v>0</v>
      </c>
      <c r="K58" s="76">
        <f t="shared" si="117"/>
        <v>-3.7523000000000001E-2</v>
      </c>
      <c r="L58" s="72">
        <f t="shared" si="117"/>
        <v>1.9599999999999999E-3</v>
      </c>
      <c r="M58" s="55">
        <f t="shared" si="117"/>
        <v>0.02</v>
      </c>
      <c r="N58" s="74">
        <f t="shared" si="117"/>
        <v>8.3149999999999995E-3</v>
      </c>
      <c r="O58" s="72">
        <f t="shared" si="117"/>
        <v>2.0000000000000001E-4</v>
      </c>
      <c r="P58" s="69">
        <v>0</v>
      </c>
      <c r="R58" s="1">
        <f t="shared" si="14"/>
        <v>45474</v>
      </c>
      <c r="S58" s="53">
        <f t="shared" si="102"/>
        <v>8.77</v>
      </c>
      <c r="T58" s="54">
        <f t="shared" si="105"/>
        <v>49.994999999999997</v>
      </c>
      <c r="U58" s="54">
        <f t="shared" si="106"/>
        <v>13.004</v>
      </c>
      <c r="V58" s="70">
        <v>1</v>
      </c>
      <c r="W58" s="54">
        <f t="shared" si="107"/>
        <v>2.6640000000000001</v>
      </c>
      <c r="X58" s="54">
        <f t="shared" si="108"/>
        <v>3.0457260579339005</v>
      </c>
      <c r="Y58" s="54">
        <f t="shared" si="56"/>
        <v>0.79</v>
      </c>
      <c r="Z58" s="54">
        <f t="shared" si="109"/>
        <v>22.494</v>
      </c>
      <c r="AA58" s="54">
        <f t="shared" si="110"/>
        <v>0</v>
      </c>
      <c r="AB58" s="54">
        <f t="shared" si="111"/>
        <v>-2.6929881870000001</v>
      </c>
      <c r="AC58" s="54">
        <f t="shared" si="112"/>
        <v>1.1759999999999999</v>
      </c>
      <c r="AD58" s="54">
        <f t="shared" si="113"/>
        <v>2.0688947574186782</v>
      </c>
      <c r="AE58" s="54">
        <f t="shared" si="114"/>
        <v>4.9889999999999999</v>
      </c>
      <c r="AF58" s="54">
        <f t="shared" si="115"/>
        <v>0.12000000000000001</v>
      </c>
      <c r="AG58" s="54">
        <f t="shared" si="15"/>
        <v>0</v>
      </c>
      <c r="AI58" s="53">
        <f t="shared" si="100"/>
        <v>107.42363262835261</v>
      </c>
      <c r="AJ58" s="55">
        <f t="shared" ref="AJ58" si="118">+(AI58-AI57)/AI57</f>
        <v>-2.4784543075312977E-2</v>
      </c>
    </row>
    <row r="59" spans="1:36" x14ac:dyDescent="0.25">
      <c r="A59" s="1">
        <v>45566</v>
      </c>
      <c r="B59" s="70">
        <f t="shared" ref="B59:B61" si="119">+B58</f>
        <v>8.77</v>
      </c>
      <c r="C59" s="72">
        <f t="shared" si="104"/>
        <v>9.9989999999999996E-2</v>
      </c>
      <c r="D59" s="72">
        <f t="shared" si="104"/>
        <v>0.13003999999999999</v>
      </c>
      <c r="E59" s="70">
        <f t="shared" si="104"/>
        <v>1</v>
      </c>
      <c r="F59" s="72">
        <f t="shared" si="104"/>
        <v>4.4400000000000004E-3</v>
      </c>
      <c r="G59" s="51">
        <v>3.0300000000000001E-2</v>
      </c>
      <c r="H59" s="70">
        <f>Riders!B59</f>
        <v>0.81</v>
      </c>
      <c r="I59" s="72">
        <f>Riders!F51</f>
        <v>3.5400000000000001E-2</v>
      </c>
      <c r="J59" s="72">
        <f t="shared" ref="J59:O61" si="120">+J58</f>
        <v>0</v>
      </c>
      <c r="K59" s="76">
        <f t="shared" si="120"/>
        <v>-3.7523000000000001E-2</v>
      </c>
      <c r="L59" s="72">
        <f t="shared" si="120"/>
        <v>1.9599999999999999E-3</v>
      </c>
      <c r="M59" s="55">
        <f t="shared" si="120"/>
        <v>0.02</v>
      </c>
      <c r="N59" s="74">
        <f t="shared" si="120"/>
        <v>8.3149999999999995E-3</v>
      </c>
      <c r="O59" s="72">
        <f t="shared" si="120"/>
        <v>2.0000000000000001E-4</v>
      </c>
      <c r="P59" s="69">
        <v>0</v>
      </c>
      <c r="R59" s="1">
        <f t="shared" si="14"/>
        <v>45566</v>
      </c>
      <c r="S59" s="53">
        <f t="shared" si="102"/>
        <v>8.77</v>
      </c>
      <c r="T59" s="54">
        <f t="shared" ref="T59" si="121">500*C59</f>
        <v>49.994999999999997</v>
      </c>
      <c r="U59" s="54">
        <f t="shared" ref="U59" si="122">100*D59</f>
        <v>13.004</v>
      </c>
      <c r="V59" s="70">
        <v>1</v>
      </c>
      <c r="W59" s="54">
        <f t="shared" ref="W59" si="123">+$X$1*F59</f>
        <v>2.6640000000000001</v>
      </c>
      <c r="X59" s="54">
        <f t="shared" ref="X59" si="124">+G59*(S59+T59+U59+AB59+Z59+W59+AE59+AF59+AC59)</f>
        <v>3.0077298579339011</v>
      </c>
      <c r="Y59" s="54">
        <f t="shared" ref="Y59" si="125">+H59</f>
        <v>0.81</v>
      </c>
      <c r="Z59" s="54">
        <f t="shared" ref="Z59" si="126">+$X$1*I59</f>
        <v>21.240000000000002</v>
      </c>
      <c r="AA59" s="54">
        <f t="shared" ref="AA59" si="127">+$X$1*J59</f>
        <v>0</v>
      </c>
      <c r="AB59" s="54">
        <f t="shared" ref="AB59" si="128">+K59*(S59+T59+U59)</f>
        <v>-2.6929881870000001</v>
      </c>
      <c r="AC59" s="54">
        <f t="shared" ref="AC59" si="129">+$X$1*L59</f>
        <v>1.1759999999999999</v>
      </c>
      <c r="AD59" s="54">
        <f t="shared" ref="AD59" si="130">+M59*(S59+T59+U59+W59+Z59+AB59+AC59+AE59+X59)</f>
        <v>2.0430548334186782</v>
      </c>
      <c r="AE59" s="54">
        <f t="shared" ref="AE59" si="131">+$X$1*N59</f>
        <v>4.9889999999999999</v>
      </c>
      <c r="AF59" s="54">
        <f t="shared" ref="AF59" si="132">+$X$1*O59</f>
        <v>0.12000000000000001</v>
      </c>
      <c r="AG59" s="54">
        <f t="shared" si="15"/>
        <v>0</v>
      </c>
      <c r="AI59" s="53">
        <f t="shared" si="100"/>
        <v>106.12579650435259</v>
      </c>
      <c r="AJ59" s="55">
        <f t="shared" ref="AJ59" si="133">+(AI59-AI58)/AI58</f>
        <v>-1.2081476787236039E-2</v>
      </c>
    </row>
    <row r="60" spans="1:36" x14ac:dyDescent="0.25">
      <c r="A60" s="1">
        <v>45658</v>
      </c>
      <c r="B60" s="70">
        <f t="shared" si="119"/>
        <v>8.77</v>
      </c>
      <c r="C60" s="72">
        <f t="shared" si="104"/>
        <v>9.9989999999999996E-2</v>
      </c>
      <c r="D60" s="72">
        <f t="shared" si="104"/>
        <v>0.13003999999999999</v>
      </c>
      <c r="E60" s="70">
        <f t="shared" si="104"/>
        <v>1</v>
      </c>
      <c r="F60" s="72">
        <f t="shared" si="104"/>
        <v>4.4400000000000004E-3</v>
      </c>
      <c r="G60" s="51">
        <v>3.0200000000000001E-2</v>
      </c>
      <c r="H60" s="70">
        <f>H59</f>
        <v>0.81</v>
      </c>
      <c r="I60" s="72">
        <v>3.7139999999999999E-2</v>
      </c>
      <c r="J60" s="72">
        <f t="shared" si="120"/>
        <v>0</v>
      </c>
      <c r="K60" s="76">
        <f t="shared" si="120"/>
        <v>-3.7523000000000001E-2</v>
      </c>
      <c r="L60" s="72">
        <v>1.14E-3</v>
      </c>
      <c r="M60" s="55">
        <f>Riders!B65</f>
        <v>1.4999999999999999E-2</v>
      </c>
      <c r="N60" s="74">
        <f t="shared" si="120"/>
        <v>8.3149999999999995E-3</v>
      </c>
      <c r="O60" s="72">
        <f t="shared" si="120"/>
        <v>2.0000000000000001E-4</v>
      </c>
      <c r="P60" s="55">
        <f>Riders!N60</f>
        <v>1.4999999999999999E-2</v>
      </c>
      <c r="R60" s="1">
        <f t="shared" si="14"/>
        <v>45658</v>
      </c>
      <c r="S60" s="53">
        <f t="shared" si="102"/>
        <v>8.77</v>
      </c>
      <c r="T60" s="54">
        <f t="shared" ref="T60" si="134">500*C60</f>
        <v>49.994999999999997</v>
      </c>
      <c r="U60" s="54">
        <f t="shared" ref="U60" si="135">100*D60</f>
        <v>13.004</v>
      </c>
      <c r="V60" s="70">
        <v>1</v>
      </c>
      <c r="W60" s="54">
        <f t="shared" ref="W60" si="136">+$X$1*F60</f>
        <v>2.6640000000000001</v>
      </c>
      <c r="X60" s="54">
        <f t="shared" ref="X60:X61" si="137">+G60*(S60+T60+U60+AB60+Z60+W60+AE60+AF60+AC60)</f>
        <v>3.0144737567526003</v>
      </c>
      <c r="Y60" s="54">
        <f t="shared" ref="Y60" si="138">+H60</f>
        <v>0.81</v>
      </c>
      <c r="Z60" s="54">
        <f t="shared" ref="Z60:Z61" si="139">+$X$1*I60</f>
        <v>22.283999999999999</v>
      </c>
      <c r="AA60" s="54">
        <f t="shared" ref="AA60" si="140">+$X$1*J60</f>
        <v>0</v>
      </c>
      <c r="AB60" s="54">
        <f t="shared" ref="AB60" si="141">+K60*(S60+T60+U60)</f>
        <v>-2.6929881870000001</v>
      </c>
      <c r="AC60" s="54">
        <f t="shared" ref="AC60" si="142">+$X$1*L60</f>
        <v>0.68399999999999994</v>
      </c>
      <c r="AD60" s="54">
        <f>+M60*(S60+T60+U60+W60+Z60+AB60+AC60+AE60+X60+AF60)</f>
        <v>1.5424722835462892</v>
      </c>
      <c r="AE60" s="54">
        <f t="shared" ref="AE60" si="143">+$X$1*N60</f>
        <v>4.9889999999999999</v>
      </c>
      <c r="AF60" s="54">
        <f t="shared" ref="AF60" si="144">+$X$1*O60</f>
        <v>0.12000000000000001</v>
      </c>
      <c r="AG60" s="54">
        <f>+P60*(S60+T60+U60+W60+Z60+AB60+AC60+AE60+X60+AF60)</f>
        <v>1.5424722835462892</v>
      </c>
      <c r="AI60" s="53">
        <f t="shared" si="100"/>
        <v>107.72643013684518</v>
      </c>
      <c r="AJ60" s="55">
        <f t="shared" ref="AJ60" si="145">+(AI60-AI59)/AI59</f>
        <v>1.5082418085097157E-2</v>
      </c>
    </row>
    <row r="61" spans="1:36" x14ac:dyDescent="0.25">
      <c r="A61" s="1">
        <v>45748</v>
      </c>
      <c r="B61" s="70">
        <f t="shared" si="119"/>
        <v>8.77</v>
      </c>
      <c r="C61" s="72">
        <f t="shared" si="104"/>
        <v>9.9989999999999996E-2</v>
      </c>
      <c r="D61" s="72">
        <f t="shared" si="104"/>
        <v>0.13003999999999999</v>
      </c>
      <c r="E61" s="70">
        <f t="shared" si="104"/>
        <v>1</v>
      </c>
      <c r="F61" s="72">
        <f t="shared" si="104"/>
        <v>4.4400000000000004E-3</v>
      </c>
      <c r="G61" s="51">
        <v>3.0200000000000001E-2</v>
      </c>
      <c r="H61" s="70">
        <f>H60</f>
        <v>0.81</v>
      </c>
      <c r="I61" s="72">
        <f>+Riders!F53</f>
        <v>4.1540000000000001E-2</v>
      </c>
      <c r="J61" s="72">
        <f t="shared" si="120"/>
        <v>0</v>
      </c>
      <c r="K61" s="76">
        <f t="shared" si="120"/>
        <v>-3.7523000000000001E-2</v>
      </c>
      <c r="L61" s="72">
        <v>1.14E-3</v>
      </c>
      <c r="M61" s="55">
        <f>+M60</f>
        <v>1.4999999999999999E-2</v>
      </c>
      <c r="N61" s="74">
        <f t="shared" si="120"/>
        <v>8.3149999999999995E-3</v>
      </c>
      <c r="O61" s="72">
        <f t="shared" si="120"/>
        <v>2.0000000000000001E-4</v>
      </c>
      <c r="P61" s="55">
        <f>+P60</f>
        <v>1.4999999999999999E-2</v>
      </c>
      <c r="R61" s="1">
        <f t="shared" si="14"/>
        <v>45748</v>
      </c>
      <c r="S61" s="53">
        <f t="shared" si="102"/>
        <v>8.77</v>
      </c>
      <c r="T61" s="54">
        <f t="shared" ref="T61" si="146">500*C61</f>
        <v>49.994999999999997</v>
      </c>
      <c r="U61" s="54">
        <f t="shared" ref="U61" si="147">100*D61</f>
        <v>13.004</v>
      </c>
      <c r="V61" s="70">
        <v>1</v>
      </c>
      <c r="W61" s="103">
        <f t="shared" ref="W61" si="148">+$X$1*F61</f>
        <v>2.6640000000000001</v>
      </c>
      <c r="X61" s="54">
        <f t="shared" si="137"/>
        <v>3.094201756752601</v>
      </c>
      <c r="Y61" s="54">
        <f t="shared" ref="Y61" si="149">+H61</f>
        <v>0.81</v>
      </c>
      <c r="Z61" s="54">
        <f t="shared" si="139"/>
        <v>24.923999999999999</v>
      </c>
      <c r="AA61" s="54">
        <f t="shared" ref="AA61" si="150">+$X$1*J61</f>
        <v>0</v>
      </c>
      <c r="AB61" s="54">
        <f t="shared" ref="AB61" si="151">+K61*(S61+T61+U61)</f>
        <v>-2.6929881870000001</v>
      </c>
      <c r="AC61" s="103">
        <f t="shared" ref="AC61" si="152">+$X$1*L61</f>
        <v>0.68399999999999994</v>
      </c>
      <c r="AD61" s="54">
        <f>+M61*(S61+T61+U61+W61+Z61+AB61+AC61+AE61+X61+AF61)</f>
        <v>1.5832682035462891</v>
      </c>
      <c r="AE61" s="54">
        <f t="shared" ref="AE61" si="153">+$X$1*N61</f>
        <v>4.9889999999999999</v>
      </c>
      <c r="AF61" s="54">
        <f t="shared" ref="AF61" si="154">+$X$1*O61</f>
        <v>0.12000000000000001</v>
      </c>
      <c r="AG61" s="54">
        <f>+P61*(S61+T61+U61+W61+X61+Z61+AB61+AC61+AE61+AF61)</f>
        <v>1.5832682035462891</v>
      </c>
      <c r="AI61" s="53">
        <f t="shared" ref="AI61" si="155">SUM(S61:AH61)</f>
        <v>110.52774997684517</v>
      </c>
      <c r="AJ61" s="55">
        <f t="shared" ref="AJ61" si="156">+(AI61-AI60)/AI60</f>
        <v>2.6004016251550029E-2</v>
      </c>
    </row>
  </sheetData>
  <pageMargins left="0.7" right="0.7" top="0.75" bottom="0.75" header="0.3" footer="0.3"/>
  <pageSetup paperSize="17" scale="50" fitToHeight="0" orientation="landscape" r:id="rId1"/>
  <headerFooter>
    <oddHeader>&amp;RResidential Rates
Page &amp;P of &amp;N</oddHeader>
  </headerFooter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CD4F-D98D-42ED-9CE3-A99716184A51}">
  <sheetPr>
    <pageSetUpPr fitToPage="1"/>
  </sheetPr>
  <dimension ref="A1:AJ60"/>
  <sheetViews>
    <sheetView tabSelected="1" zoomScaleNormal="100" zoomScaleSheetLayoutView="90" workbookViewId="0">
      <pane xSplit="1" ySplit="2" topLeftCell="J50" activePane="bottomRight" state="frozen"/>
      <selection pane="topRight" activeCell="B1" sqref="B1"/>
      <selection pane="bottomLeft" activeCell="A3" sqref="A3"/>
      <selection pane="bottomRight" activeCell="AE60" sqref="AE60"/>
    </sheetView>
  </sheetViews>
  <sheetFormatPr defaultRowHeight="15" x14ac:dyDescent="0.25"/>
  <cols>
    <col min="1" max="1" width="13" customWidth="1"/>
    <col min="3" max="3" width="14" bestFit="1" customWidth="1"/>
    <col min="4" max="4" width="7" bestFit="1" customWidth="1"/>
    <col min="5" max="5" width="10" bestFit="1" customWidth="1"/>
    <col min="8" max="9" width="10" bestFit="1" customWidth="1"/>
    <col min="10" max="10" width="8.85546875" bestFit="1" customWidth="1"/>
    <col min="11" max="11" width="10" bestFit="1" customWidth="1"/>
    <col min="12" max="12" width="6.140625" style="51" bestFit="1" customWidth="1"/>
    <col min="13" max="13" width="11" bestFit="1" customWidth="1"/>
    <col min="14" max="14" width="13.140625" bestFit="1" customWidth="1"/>
    <col min="15" max="15" width="10" style="55" customWidth="1"/>
    <col min="17" max="17" width="12.7109375" customWidth="1"/>
    <col min="19" max="19" width="13.42578125" bestFit="1" customWidth="1"/>
    <col min="24" max="24" width="10.42578125" bestFit="1" customWidth="1"/>
    <col min="27" max="27" width="10.140625" bestFit="1" customWidth="1"/>
    <col min="29" max="29" width="9.7109375" bestFit="1" customWidth="1"/>
    <col min="30" max="30" width="9" style="81" bestFit="1" customWidth="1"/>
    <col min="31" max="31" width="9" style="81" customWidth="1"/>
    <col min="33" max="33" width="10.85546875" bestFit="1" customWidth="1"/>
    <col min="35" max="35" width="0" hidden="1" customWidth="1"/>
  </cols>
  <sheetData>
    <row r="1" spans="1:36" x14ac:dyDescent="0.25">
      <c r="A1" s="49" t="s">
        <v>286</v>
      </c>
      <c r="Q1" s="49" t="s">
        <v>311</v>
      </c>
      <c r="S1" s="49"/>
      <c r="T1" s="49"/>
      <c r="V1">
        <v>2300</v>
      </c>
    </row>
    <row r="2" spans="1:36" x14ac:dyDescent="0.25">
      <c r="B2" s="49" t="s">
        <v>283</v>
      </c>
      <c r="C2" s="49" t="s">
        <v>284</v>
      </c>
      <c r="D2" s="49" t="s">
        <v>48</v>
      </c>
      <c r="E2" s="49" t="s">
        <v>34</v>
      </c>
      <c r="F2" s="49" t="s">
        <v>0</v>
      </c>
      <c r="G2" s="49" t="s">
        <v>16</v>
      </c>
      <c r="H2" s="49" t="s">
        <v>3</v>
      </c>
      <c r="I2" s="49" t="s">
        <v>282</v>
      </c>
      <c r="J2" s="49" t="s">
        <v>40</v>
      </c>
      <c r="K2" s="49" t="s">
        <v>4</v>
      </c>
      <c r="L2" s="88" t="s">
        <v>13</v>
      </c>
      <c r="M2" s="49" t="s">
        <v>15</v>
      </c>
      <c r="N2" s="49" t="s">
        <v>20</v>
      </c>
      <c r="O2" s="89" t="s">
        <v>318</v>
      </c>
      <c r="P2" s="49"/>
      <c r="Q2" s="49" t="s">
        <v>287</v>
      </c>
      <c r="R2" s="49" t="s">
        <v>283</v>
      </c>
      <c r="S2" s="49" t="s">
        <v>284</v>
      </c>
      <c r="T2" s="49" t="s">
        <v>48</v>
      </c>
      <c r="U2" s="49" t="s">
        <v>34</v>
      </c>
      <c r="V2" s="49" t="s">
        <v>0</v>
      </c>
      <c r="W2" s="49" t="s">
        <v>16</v>
      </c>
      <c r="X2" s="49" t="s">
        <v>3</v>
      </c>
      <c r="Y2" s="49" t="s">
        <v>32</v>
      </c>
      <c r="Z2" s="49" t="s">
        <v>40</v>
      </c>
      <c r="AA2" s="49" t="s">
        <v>4</v>
      </c>
      <c r="AB2" s="49" t="s">
        <v>13</v>
      </c>
      <c r="AC2" s="49" t="s">
        <v>15</v>
      </c>
      <c r="AD2" s="82" t="s">
        <v>20</v>
      </c>
      <c r="AE2" s="82" t="s">
        <v>318</v>
      </c>
      <c r="AF2" s="49"/>
      <c r="AG2" s="49" t="s">
        <v>290</v>
      </c>
      <c r="AH2" s="49" t="s">
        <v>292</v>
      </c>
      <c r="AJ2" s="49" t="s">
        <v>294</v>
      </c>
    </row>
    <row r="3" spans="1:36" x14ac:dyDescent="0.25">
      <c r="A3" s="1">
        <v>41640</v>
      </c>
      <c r="B3" s="70">
        <v>16.5</v>
      </c>
      <c r="C3" s="72">
        <f>+'Base Rates'!G21</f>
        <v>0.1042</v>
      </c>
      <c r="D3" s="70">
        <f>+Riders!V13</f>
        <v>0.9</v>
      </c>
      <c r="E3" s="72">
        <v>0</v>
      </c>
      <c r="F3" s="51">
        <v>2.1600000000000001E-2</v>
      </c>
      <c r="G3" s="70">
        <v>0</v>
      </c>
      <c r="H3" s="72">
        <v>3.6639999999999999E-2</v>
      </c>
      <c r="I3" s="72">
        <v>0</v>
      </c>
      <c r="J3" s="79">
        <v>0</v>
      </c>
      <c r="K3" s="72">
        <v>0</v>
      </c>
      <c r="L3" s="55">
        <v>0.02</v>
      </c>
      <c r="M3" s="74">
        <v>4.0309999999999999E-3</v>
      </c>
      <c r="N3" s="72">
        <v>0</v>
      </c>
      <c r="O3" s="55">
        <v>0</v>
      </c>
      <c r="Q3" s="1">
        <f>A3</f>
        <v>41640</v>
      </c>
      <c r="R3" s="54">
        <f t="shared" ref="R3:R34" si="0">+B3</f>
        <v>16.5</v>
      </c>
      <c r="S3" s="54">
        <f t="shared" ref="S3:S22" si="1">+$V$1*C3</f>
        <v>239.66</v>
      </c>
      <c r="T3" s="54">
        <f t="shared" ref="T3:T34" si="2">+D3</f>
        <v>0.9</v>
      </c>
      <c r="U3" s="54">
        <f t="shared" ref="U3:U34" si="3">+$V$1*E3</f>
        <v>0</v>
      </c>
      <c r="V3" s="54">
        <f>+F3*(R3+S3+Z3+X3+U3+AC3+AD3+AA3)</f>
        <v>7.5535912799999991</v>
      </c>
      <c r="W3" s="54">
        <f t="shared" ref="W3:W34" si="4">+G3</f>
        <v>0</v>
      </c>
      <c r="X3" s="54">
        <f t="shared" ref="X3:X33" si="5">+$V$1*H3</f>
        <v>84.271999999999991</v>
      </c>
      <c r="Y3" s="54">
        <f t="shared" ref="Y3:Y33" si="6">+$V$1*I3</f>
        <v>0</v>
      </c>
      <c r="Z3" s="54">
        <f>+J3*(R3+S3)</f>
        <v>0</v>
      </c>
      <c r="AA3" s="54">
        <f t="shared" ref="AA3:AA34" si="7">+$V$1*K3</f>
        <v>0</v>
      </c>
      <c r="AB3" s="54">
        <f>+L3*(R3+S3+U3+X3+Z3+AA3+AC3+V3)</f>
        <v>7.1451378255999991</v>
      </c>
      <c r="AC3" s="54">
        <f t="shared" ref="AC3:AC33" si="8">+$V$1*M3</f>
        <v>9.2713000000000001</v>
      </c>
      <c r="AD3" s="83">
        <f t="shared" ref="AD3:AD33" si="9">+$V$1*N3</f>
        <v>0</v>
      </c>
      <c r="AE3" s="83">
        <f>+O3*(R3+S3+U3+X3+Z3+AA3+AC3+V3)</f>
        <v>0</v>
      </c>
      <c r="AF3" s="53"/>
      <c r="AG3" s="53">
        <f t="shared" ref="AG3:AG34" si="10">SUM(R3:AF3)</f>
        <v>365.3020291055999</v>
      </c>
      <c r="AH3" s="55" t="e">
        <f>+(AG3-#REF!)/#REF!</f>
        <v>#REF!</v>
      </c>
      <c r="AI3">
        <v>237.2</v>
      </c>
      <c r="AJ3" s="55" t="e">
        <f>+(AI3-#REF!)/#REF!</f>
        <v>#REF!</v>
      </c>
    </row>
    <row r="4" spans="1:36" x14ac:dyDescent="0.25">
      <c r="A4" s="1">
        <v>41730</v>
      </c>
      <c r="B4" s="70">
        <v>16.5</v>
      </c>
      <c r="C4" s="72">
        <v>8.6499999999999994E-2</v>
      </c>
      <c r="D4" s="70">
        <f>+D3</f>
        <v>0.9</v>
      </c>
      <c r="E4" s="72">
        <v>0</v>
      </c>
      <c r="F4" s="51">
        <v>2.1600000000000001E-2</v>
      </c>
      <c r="G4" s="70">
        <v>0</v>
      </c>
      <c r="H4" s="72">
        <v>3.7569999999999999E-2</v>
      </c>
      <c r="I4" s="72">
        <v>0</v>
      </c>
      <c r="J4" s="79">
        <v>0</v>
      </c>
      <c r="K4" s="72">
        <v>0</v>
      </c>
      <c r="L4" s="55">
        <v>0.02</v>
      </c>
      <c r="M4" s="74">
        <v>4.0309999999999999E-3</v>
      </c>
      <c r="N4" s="72">
        <v>0</v>
      </c>
      <c r="O4" s="55">
        <v>0</v>
      </c>
      <c r="Q4" s="1">
        <f t="shared" ref="Q4:Q59" si="11">A4</f>
        <v>41730</v>
      </c>
      <c r="R4" s="54">
        <f t="shared" si="0"/>
        <v>16.5</v>
      </c>
      <c r="S4" s="54">
        <f t="shared" si="1"/>
        <v>198.95</v>
      </c>
      <c r="T4" s="54">
        <f t="shared" si="2"/>
        <v>0.9</v>
      </c>
      <c r="U4" s="54">
        <f t="shared" si="3"/>
        <v>0</v>
      </c>
      <c r="V4" s="54">
        <f>+F4*(R4+S4+Z4+X4+U4+AC4+AD4+AA4)</f>
        <v>6.72045768</v>
      </c>
      <c r="W4" s="54">
        <f t="shared" si="4"/>
        <v>0</v>
      </c>
      <c r="X4" s="54">
        <f t="shared" si="5"/>
        <v>86.411000000000001</v>
      </c>
      <c r="Y4" s="54">
        <f t="shared" si="6"/>
        <v>0</v>
      </c>
      <c r="Z4" s="54">
        <f t="shared" ref="Z4:Z56" si="12">+J4*(R4+S4)</f>
        <v>0</v>
      </c>
      <c r="AA4" s="54">
        <f t="shared" si="7"/>
        <v>0</v>
      </c>
      <c r="AB4" s="54">
        <f t="shared" ref="AB4:AB56" si="13">+L4*(R4+S4+U4+X4+Z4+AA4+AC4+V4)</f>
        <v>6.3570551535999993</v>
      </c>
      <c r="AC4" s="54">
        <f t="shared" si="8"/>
        <v>9.2713000000000001</v>
      </c>
      <c r="AD4" s="83">
        <f t="shared" si="9"/>
        <v>0</v>
      </c>
      <c r="AE4" s="83">
        <f t="shared" ref="AE4:AE59" si="14">+O4*(R4+S4+U4+X4+Z4+AA4+AC4+V4)</f>
        <v>0</v>
      </c>
      <c r="AF4" s="53"/>
      <c r="AG4" s="53">
        <f t="shared" si="10"/>
        <v>325.10981283360002</v>
      </c>
      <c r="AH4" s="55">
        <f t="shared" ref="AH4:AH56" si="15">+(AG4-AG3)/AG3</f>
        <v>-0.11002461817802084</v>
      </c>
    </row>
    <row r="5" spans="1:36" x14ac:dyDescent="0.25">
      <c r="A5" s="1">
        <v>41821</v>
      </c>
      <c r="B5" s="70">
        <v>16.5</v>
      </c>
      <c r="C5" s="72">
        <v>8.6499999999999994E-2</v>
      </c>
      <c r="D5" s="70">
        <f t="shared" ref="D5:D20" si="16">+D4</f>
        <v>0.9</v>
      </c>
      <c r="E5" s="72">
        <v>0</v>
      </c>
      <c r="F5" s="51">
        <v>2.76E-2</v>
      </c>
      <c r="G5" s="70">
        <v>0</v>
      </c>
      <c r="H5" s="72">
        <v>4.9579999999999999E-2</v>
      </c>
      <c r="I5" s="72">
        <v>0</v>
      </c>
      <c r="J5" s="79">
        <v>0</v>
      </c>
      <c r="K5" s="72">
        <v>0</v>
      </c>
      <c r="L5" s="55">
        <v>0.02</v>
      </c>
      <c r="M5" s="74">
        <v>4.0309999999999999E-3</v>
      </c>
      <c r="N5" s="72">
        <v>0</v>
      </c>
      <c r="O5" s="55">
        <v>0</v>
      </c>
      <c r="Q5" s="1">
        <f t="shared" si="11"/>
        <v>41821</v>
      </c>
      <c r="R5" s="54">
        <f t="shared" si="0"/>
        <v>16.5</v>
      </c>
      <c r="S5" s="54">
        <f t="shared" si="1"/>
        <v>198.95</v>
      </c>
      <c r="T5" s="54">
        <f t="shared" si="2"/>
        <v>0.9</v>
      </c>
      <c r="U5" s="54">
        <f t="shared" si="3"/>
        <v>0</v>
      </c>
      <c r="V5" s="54">
        <f t="shared" ref="V5:V56" si="17">+F5*(R5+S5+Z5+X5+U5+AC5+AD5+AA5)</f>
        <v>9.34964628</v>
      </c>
      <c r="W5" s="54">
        <f t="shared" si="4"/>
        <v>0</v>
      </c>
      <c r="X5" s="54">
        <f t="shared" si="5"/>
        <v>114.03399999999999</v>
      </c>
      <c r="Y5" s="54">
        <f t="shared" si="6"/>
        <v>0</v>
      </c>
      <c r="Z5" s="54">
        <f t="shared" si="12"/>
        <v>0</v>
      </c>
      <c r="AA5" s="54">
        <f t="shared" si="7"/>
        <v>0</v>
      </c>
      <c r="AB5" s="54">
        <f t="shared" si="13"/>
        <v>6.9620989255999994</v>
      </c>
      <c r="AC5" s="54">
        <f t="shared" si="8"/>
        <v>9.2713000000000001</v>
      </c>
      <c r="AD5" s="83">
        <f t="shared" si="9"/>
        <v>0</v>
      </c>
      <c r="AE5" s="83">
        <f t="shared" si="14"/>
        <v>0</v>
      </c>
      <c r="AF5" s="53"/>
      <c r="AG5" s="53">
        <f t="shared" si="10"/>
        <v>355.96704520560002</v>
      </c>
      <c r="AH5" s="55">
        <f t="shared" si="15"/>
        <v>9.4913260547424827E-2</v>
      </c>
    </row>
    <row r="6" spans="1:36" x14ac:dyDescent="0.25">
      <c r="A6" s="1">
        <v>41913</v>
      </c>
      <c r="B6" s="70">
        <v>16.5</v>
      </c>
      <c r="C6" s="72">
        <v>8.6499999999999994E-2</v>
      </c>
      <c r="D6" s="70">
        <f t="shared" si="16"/>
        <v>0.9</v>
      </c>
      <c r="E6" s="72">
        <v>0</v>
      </c>
      <c r="F6" s="51">
        <v>2.76E-2</v>
      </c>
      <c r="G6" s="70">
        <v>0</v>
      </c>
      <c r="H6" s="72">
        <v>4.9579999999999999E-2</v>
      </c>
      <c r="I6" s="72">
        <v>0</v>
      </c>
      <c r="J6" s="79">
        <v>0</v>
      </c>
      <c r="K6" s="72">
        <v>0</v>
      </c>
      <c r="L6" s="55">
        <v>0.02</v>
      </c>
      <c r="M6" s="74">
        <v>4.0309999999999999E-3</v>
      </c>
      <c r="N6" s="72">
        <v>0</v>
      </c>
      <c r="O6" s="55">
        <v>0</v>
      </c>
      <c r="Q6" s="1">
        <f t="shared" si="11"/>
        <v>41913</v>
      </c>
      <c r="R6" s="54">
        <f t="shared" si="0"/>
        <v>16.5</v>
      </c>
      <c r="S6" s="54">
        <f t="shared" si="1"/>
        <v>198.95</v>
      </c>
      <c r="T6" s="54">
        <f t="shared" si="2"/>
        <v>0.9</v>
      </c>
      <c r="U6" s="54">
        <f t="shared" si="3"/>
        <v>0</v>
      </c>
      <c r="V6" s="54">
        <f t="shared" si="17"/>
        <v>9.34964628</v>
      </c>
      <c r="W6" s="54">
        <f t="shared" si="4"/>
        <v>0</v>
      </c>
      <c r="X6" s="54">
        <f t="shared" si="5"/>
        <v>114.03399999999999</v>
      </c>
      <c r="Y6" s="54">
        <f t="shared" si="6"/>
        <v>0</v>
      </c>
      <c r="Z6" s="54">
        <f t="shared" si="12"/>
        <v>0</v>
      </c>
      <c r="AA6" s="54">
        <f t="shared" si="7"/>
        <v>0</v>
      </c>
      <c r="AB6" s="54">
        <f t="shared" si="13"/>
        <v>6.9620989255999994</v>
      </c>
      <c r="AC6" s="54">
        <f t="shared" si="8"/>
        <v>9.2713000000000001</v>
      </c>
      <c r="AD6" s="83">
        <f t="shared" si="9"/>
        <v>0</v>
      </c>
      <c r="AE6" s="83">
        <f t="shared" si="14"/>
        <v>0</v>
      </c>
      <c r="AF6" s="53"/>
      <c r="AG6" s="53">
        <f t="shared" si="10"/>
        <v>355.96704520560002</v>
      </c>
      <c r="AH6" s="55">
        <f t="shared" si="15"/>
        <v>0</v>
      </c>
    </row>
    <row r="7" spans="1:36" x14ac:dyDescent="0.25">
      <c r="A7" s="1">
        <v>42005</v>
      </c>
      <c r="B7" s="70">
        <v>16.5</v>
      </c>
      <c r="C7" s="72">
        <v>8.6499999999999994E-2</v>
      </c>
      <c r="D7" s="70">
        <f t="shared" si="16"/>
        <v>0.9</v>
      </c>
      <c r="E7" s="72">
        <v>0</v>
      </c>
      <c r="F7" s="51">
        <v>2.47E-2</v>
      </c>
      <c r="G7" s="70">
        <v>0</v>
      </c>
      <c r="H7" s="72">
        <v>4.1930000000000002E-2</v>
      </c>
      <c r="I7" s="72">
        <v>0</v>
      </c>
      <c r="J7" s="79">
        <v>0</v>
      </c>
      <c r="K7" s="72">
        <v>0</v>
      </c>
      <c r="L7" s="55">
        <v>0.02</v>
      </c>
      <c r="M7" s="74">
        <v>4.0309999999999999E-3</v>
      </c>
      <c r="N7" s="72">
        <v>0</v>
      </c>
      <c r="O7" s="55">
        <v>0</v>
      </c>
      <c r="Q7" s="1">
        <f t="shared" si="11"/>
        <v>42005</v>
      </c>
      <c r="R7" s="54">
        <f t="shared" si="0"/>
        <v>16.5</v>
      </c>
      <c r="S7" s="54">
        <f t="shared" si="1"/>
        <v>198.95</v>
      </c>
      <c r="T7" s="54">
        <f t="shared" si="2"/>
        <v>0.9</v>
      </c>
      <c r="U7" s="54">
        <f t="shared" si="3"/>
        <v>0</v>
      </c>
      <c r="V7" s="54">
        <f t="shared" si="17"/>
        <v>7.9326594100000003</v>
      </c>
      <c r="W7" s="54">
        <f t="shared" si="4"/>
        <v>0</v>
      </c>
      <c r="X7" s="54">
        <f t="shared" si="5"/>
        <v>96.439000000000007</v>
      </c>
      <c r="Y7" s="54">
        <f t="shared" si="6"/>
        <v>0</v>
      </c>
      <c r="Z7" s="54">
        <f t="shared" si="12"/>
        <v>0</v>
      </c>
      <c r="AA7" s="54">
        <f t="shared" si="7"/>
        <v>0</v>
      </c>
      <c r="AB7" s="54">
        <f t="shared" si="13"/>
        <v>6.5818591882000002</v>
      </c>
      <c r="AC7" s="54">
        <f t="shared" si="8"/>
        <v>9.2713000000000001</v>
      </c>
      <c r="AD7" s="83">
        <f t="shared" si="9"/>
        <v>0</v>
      </c>
      <c r="AE7" s="83">
        <f t="shared" si="14"/>
        <v>0</v>
      </c>
      <c r="AF7" s="53"/>
      <c r="AG7" s="53">
        <f t="shared" si="10"/>
        <v>336.57481859820001</v>
      </c>
      <c r="AH7" s="55">
        <f t="shared" si="15"/>
        <v>-5.4477589621251064E-2</v>
      </c>
      <c r="AI7">
        <v>239.99</v>
      </c>
      <c r="AJ7" s="55">
        <f>+(AI7-AI3)/AI3</f>
        <v>1.1762225969645955E-2</v>
      </c>
    </row>
    <row r="8" spans="1:36" x14ac:dyDescent="0.25">
      <c r="A8" s="1">
        <v>42036</v>
      </c>
      <c r="B8" s="70">
        <v>16.5</v>
      </c>
      <c r="C8" s="72">
        <v>8.6499999999999994E-2</v>
      </c>
      <c r="D8" s="70">
        <f t="shared" si="16"/>
        <v>0.9</v>
      </c>
      <c r="E8" s="72">
        <v>0</v>
      </c>
      <c r="F8" s="51">
        <v>2.47E-2</v>
      </c>
      <c r="G8" s="70">
        <v>0</v>
      </c>
      <c r="H8" s="72">
        <v>4.1930000000000002E-2</v>
      </c>
      <c r="I8" s="72">
        <v>0</v>
      </c>
      <c r="J8" s="79">
        <v>0</v>
      </c>
      <c r="K8" s="72">
        <f>+Riders!J7</f>
        <v>7.3999999999999999E-4</v>
      </c>
      <c r="L8" s="55">
        <v>0.02</v>
      </c>
      <c r="M8" s="74">
        <v>1.74E-3</v>
      </c>
      <c r="N8" s="72">
        <v>0</v>
      </c>
      <c r="O8" s="55">
        <v>0</v>
      </c>
      <c r="Q8" s="1">
        <f t="shared" si="11"/>
        <v>42036</v>
      </c>
      <c r="R8" s="54">
        <f t="shared" si="0"/>
        <v>16.5</v>
      </c>
      <c r="S8" s="54">
        <f t="shared" si="1"/>
        <v>198.95</v>
      </c>
      <c r="T8" s="54">
        <f t="shared" si="2"/>
        <v>0.9</v>
      </c>
      <c r="U8" s="54">
        <f t="shared" si="3"/>
        <v>0</v>
      </c>
      <c r="V8" s="54">
        <f t="shared" si="17"/>
        <v>7.8445471000000007</v>
      </c>
      <c r="W8" s="54">
        <f t="shared" si="4"/>
        <v>0</v>
      </c>
      <c r="X8" s="54">
        <f t="shared" si="5"/>
        <v>96.439000000000007</v>
      </c>
      <c r="Y8" s="54">
        <f t="shared" si="6"/>
        <v>0</v>
      </c>
      <c r="Z8" s="54">
        <f t="shared" si="12"/>
        <v>0</v>
      </c>
      <c r="AA8" s="54">
        <f t="shared" si="7"/>
        <v>1.702</v>
      </c>
      <c r="AB8" s="54">
        <f t="shared" si="13"/>
        <v>6.5087509420000007</v>
      </c>
      <c r="AC8" s="54">
        <f t="shared" si="8"/>
        <v>4.0019999999999998</v>
      </c>
      <c r="AD8" s="83">
        <f t="shared" si="9"/>
        <v>0</v>
      </c>
      <c r="AE8" s="83">
        <f t="shared" si="14"/>
        <v>0</v>
      </c>
      <c r="AF8" s="53"/>
      <c r="AG8" s="53">
        <f t="shared" si="10"/>
        <v>332.846298042</v>
      </c>
      <c r="AH8" s="55">
        <f t="shared" si="15"/>
        <v>-1.107783574460181E-2</v>
      </c>
    </row>
    <row r="9" spans="1:36" x14ac:dyDescent="0.25">
      <c r="A9" s="1">
        <v>42095</v>
      </c>
      <c r="B9" s="70">
        <v>16.5</v>
      </c>
      <c r="C9" s="72">
        <v>8.6499999999999994E-2</v>
      </c>
      <c r="D9" s="70">
        <f t="shared" si="16"/>
        <v>0.9</v>
      </c>
      <c r="E9" s="72">
        <v>0</v>
      </c>
      <c r="F9" s="51">
        <v>2.2599999999999999E-2</v>
      </c>
      <c r="G9" s="70">
        <v>0</v>
      </c>
      <c r="H9" s="72">
        <v>4.1079999999999998E-2</v>
      </c>
      <c r="I9" s="72">
        <v>0</v>
      </c>
      <c r="J9" s="79">
        <v>0</v>
      </c>
      <c r="K9" s="72">
        <f>+K8</f>
        <v>7.3999999999999999E-4</v>
      </c>
      <c r="L9" s="55">
        <v>0.02</v>
      </c>
      <c r="M9" s="74">
        <v>1.74E-3</v>
      </c>
      <c r="N9" s="72">
        <v>0</v>
      </c>
      <c r="O9" s="55">
        <v>0</v>
      </c>
      <c r="Q9" s="1">
        <f t="shared" si="11"/>
        <v>42095</v>
      </c>
      <c r="R9" s="54">
        <f t="shared" si="0"/>
        <v>16.5</v>
      </c>
      <c r="S9" s="54">
        <f t="shared" si="1"/>
        <v>198.95</v>
      </c>
      <c r="T9" s="54">
        <f t="shared" si="2"/>
        <v>0.9</v>
      </c>
      <c r="U9" s="54">
        <f t="shared" si="3"/>
        <v>0</v>
      </c>
      <c r="V9" s="54">
        <f t="shared" si="17"/>
        <v>7.1334187999999994</v>
      </c>
      <c r="W9" s="54">
        <f t="shared" si="4"/>
        <v>0</v>
      </c>
      <c r="X9" s="54">
        <f t="shared" si="5"/>
        <v>94.483999999999995</v>
      </c>
      <c r="Y9" s="54">
        <f t="shared" si="6"/>
        <v>0</v>
      </c>
      <c r="Z9" s="54">
        <f t="shared" si="12"/>
        <v>0</v>
      </c>
      <c r="AA9" s="54">
        <f t="shared" si="7"/>
        <v>1.702</v>
      </c>
      <c r="AB9" s="54">
        <f t="shared" si="13"/>
        <v>6.4554283760000004</v>
      </c>
      <c r="AC9" s="54">
        <f t="shared" si="8"/>
        <v>4.0019999999999998</v>
      </c>
      <c r="AD9" s="83">
        <f t="shared" si="9"/>
        <v>0</v>
      </c>
      <c r="AE9" s="83">
        <f t="shared" si="14"/>
        <v>0</v>
      </c>
      <c r="AF9" s="53"/>
      <c r="AG9" s="53">
        <f t="shared" si="10"/>
        <v>330.12684717599996</v>
      </c>
      <c r="AH9" s="55">
        <f t="shared" si="15"/>
        <v>-8.1702902570870498E-3</v>
      </c>
    </row>
    <row r="10" spans="1:36" x14ac:dyDescent="0.25">
      <c r="A10" s="1">
        <v>42186</v>
      </c>
      <c r="B10" s="70">
        <v>16.5</v>
      </c>
      <c r="C10" s="72">
        <v>8.6499999999999994E-2</v>
      </c>
      <c r="D10" s="70">
        <f t="shared" si="16"/>
        <v>0.9</v>
      </c>
      <c r="E10" s="72">
        <f>+Riders!N23</f>
        <v>1.9499999999999999E-3</v>
      </c>
      <c r="F10" s="51">
        <v>2.2599999999999999E-2</v>
      </c>
      <c r="G10" s="70">
        <v>0</v>
      </c>
      <c r="H10" s="72">
        <v>3.6080000000000001E-2</v>
      </c>
      <c r="I10" s="72">
        <v>0</v>
      </c>
      <c r="J10" s="79">
        <v>0</v>
      </c>
      <c r="K10" s="72">
        <f t="shared" ref="K10:M60" si="18">+K9</f>
        <v>7.3999999999999999E-4</v>
      </c>
      <c r="L10" s="55">
        <v>0.02</v>
      </c>
      <c r="M10" s="74">
        <v>1.74E-3</v>
      </c>
      <c r="N10" s="72">
        <v>0</v>
      </c>
      <c r="O10" s="55">
        <v>0</v>
      </c>
      <c r="Q10" s="1">
        <f t="shared" si="11"/>
        <v>42186</v>
      </c>
      <c r="R10" s="54">
        <f t="shared" si="0"/>
        <v>16.5</v>
      </c>
      <c r="S10" s="54">
        <f t="shared" si="1"/>
        <v>198.95</v>
      </c>
      <c r="T10" s="54">
        <f t="shared" si="2"/>
        <v>0.9</v>
      </c>
      <c r="U10" s="54">
        <f t="shared" si="3"/>
        <v>4.4849999999999994</v>
      </c>
      <c r="V10" s="54">
        <f t="shared" si="17"/>
        <v>6.9748797999999992</v>
      </c>
      <c r="W10" s="54">
        <f t="shared" si="4"/>
        <v>0</v>
      </c>
      <c r="X10" s="54">
        <f t="shared" si="5"/>
        <v>82.984000000000009</v>
      </c>
      <c r="Y10" s="54">
        <f t="shared" si="6"/>
        <v>0</v>
      </c>
      <c r="Z10" s="54">
        <f t="shared" si="12"/>
        <v>0</v>
      </c>
      <c r="AA10" s="54">
        <f t="shared" si="7"/>
        <v>1.702</v>
      </c>
      <c r="AB10" s="54">
        <f t="shared" si="13"/>
        <v>6.3119575960000001</v>
      </c>
      <c r="AC10" s="54">
        <f t="shared" si="8"/>
        <v>4.0019999999999998</v>
      </c>
      <c r="AD10" s="83">
        <f t="shared" si="9"/>
        <v>0</v>
      </c>
      <c r="AE10" s="83">
        <f t="shared" si="14"/>
        <v>0</v>
      </c>
      <c r="AF10" s="53"/>
      <c r="AG10" s="53">
        <f t="shared" si="10"/>
        <v>322.80983739600003</v>
      </c>
      <c r="AH10" s="55">
        <f t="shared" si="15"/>
        <v>-2.2164237300273299E-2</v>
      </c>
    </row>
    <row r="11" spans="1:36" x14ac:dyDescent="0.25">
      <c r="A11" s="1">
        <v>42278</v>
      </c>
      <c r="B11" s="70">
        <v>16.5</v>
      </c>
      <c r="C11" s="72">
        <v>8.6499999999999994E-2</v>
      </c>
      <c r="D11" s="70">
        <f t="shared" si="16"/>
        <v>0.9</v>
      </c>
      <c r="E11" s="72">
        <f>+E10</f>
        <v>1.9499999999999999E-3</v>
      </c>
      <c r="F11" s="51">
        <v>2.2599999999999999E-2</v>
      </c>
      <c r="G11" s="70">
        <v>0</v>
      </c>
      <c r="H11" s="72">
        <v>4.5519999999999998E-2</v>
      </c>
      <c r="I11" s="72">
        <v>0</v>
      </c>
      <c r="J11" s="79">
        <v>0</v>
      </c>
      <c r="K11" s="72">
        <f t="shared" si="18"/>
        <v>7.3999999999999999E-4</v>
      </c>
      <c r="L11" s="55">
        <v>0.02</v>
      </c>
      <c r="M11" s="74">
        <v>1.74E-3</v>
      </c>
      <c r="N11" s="72">
        <v>0</v>
      </c>
      <c r="O11" s="55">
        <v>0</v>
      </c>
      <c r="Q11" s="1">
        <f t="shared" si="11"/>
        <v>42278</v>
      </c>
      <c r="R11" s="54">
        <f t="shared" si="0"/>
        <v>16.5</v>
      </c>
      <c r="S11" s="54">
        <f t="shared" si="1"/>
        <v>198.95</v>
      </c>
      <c r="T11" s="54">
        <f t="shared" si="2"/>
        <v>0.9</v>
      </c>
      <c r="U11" s="54">
        <f t="shared" si="3"/>
        <v>4.4849999999999994</v>
      </c>
      <c r="V11" s="54">
        <f t="shared" si="17"/>
        <v>7.4655709999999988</v>
      </c>
      <c r="W11" s="54">
        <f t="shared" si="4"/>
        <v>0</v>
      </c>
      <c r="X11" s="54">
        <f t="shared" si="5"/>
        <v>104.696</v>
      </c>
      <c r="Y11" s="54">
        <f t="shared" si="6"/>
        <v>0</v>
      </c>
      <c r="Z11" s="54">
        <f t="shared" si="12"/>
        <v>0</v>
      </c>
      <c r="AA11" s="54">
        <f t="shared" si="7"/>
        <v>1.702</v>
      </c>
      <c r="AB11" s="54">
        <f t="shared" si="13"/>
        <v>6.7560114200000001</v>
      </c>
      <c r="AC11" s="54">
        <f t="shared" si="8"/>
        <v>4.0019999999999998</v>
      </c>
      <c r="AD11" s="83">
        <f t="shared" si="9"/>
        <v>0</v>
      </c>
      <c r="AE11" s="83">
        <f t="shared" si="14"/>
        <v>0</v>
      </c>
      <c r="AF11" s="53"/>
      <c r="AG11" s="53">
        <f t="shared" si="10"/>
        <v>345.45658242000002</v>
      </c>
      <c r="AH11" s="55">
        <f t="shared" si="15"/>
        <v>7.0155064686639568E-2</v>
      </c>
    </row>
    <row r="12" spans="1:36" x14ac:dyDescent="0.25">
      <c r="A12" s="1">
        <v>42370</v>
      </c>
      <c r="B12" s="70">
        <v>16.5</v>
      </c>
      <c r="C12" s="72">
        <v>8.6499999999999994E-2</v>
      </c>
      <c r="D12" s="70">
        <f t="shared" si="16"/>
        <v>0.9</v>
      </c>
      <c r="E12" s="72">
        <f>+Riders!N28</f>
        <v>3.4299999999999999E-3</v>
      </c>
      <c r="F12" s="51">
        <v>2.2599999999999999E-2</v>
      </c>
      <c r="G12" s="70">
        <v>0</v>
      </c>
      <c r="H12" s="72">
        <v>4.5519999999999998E-2</v>
      </c>
      <c r="I12" s="72">
        <v>0</v>
      </c>
      <c r="J12" s="79">
        <v>0</v>
      </c>
      <c r="K12" s="72">
        <f>+Riders!J12</f>
        <v>5.0000000000000001E-4</v>
      </c>
      <c r="L12" s="55">
        <v>0.02</v>
      </c>
      <c r="M12" s="74">
        <v>1.266E-3</v>
      </c>
      <c r="N12" s="72">
        <v>0</v>
      </c>
      <c r="O12" s="55">
        <v>0</v>
      </c>
      <c r="Q12" s="1">
        <f t="shared" si="11"/>
        <v>42370</v>
      </c>
      <c r="R12" s="54">
        <f t="shared" si="0"/>
        <v>16.5</v>
      </c>
      <c r="S12" s="54">
        <f t="shared" si="1"/>
        <v>198.95</v>
      </c>
      <c r="T12" s="54">
        <f t="shared" si="2"/>
        <v>0.9</v>
      </c>
      <c r="U12" s="54">
        <f t="shared" si="3"/>
        <v>7.8889999999999993</v>
      </c>
      <c r="V12" s="54">
        <f t="shared" si="17"/>
        <v>7.5053876799999992</v>
      </c>
      <c r="W12" s="54">
        <f t="shared" si="4"/>
        <v>0</v>
      </c>
      <c r="X12" s="54">
        <f t="shared" si="5"/>
        <v>104.696</v>
      </c>
      <c r="Y12" s="54">
        <f t="shared" si="6"/>
        <v>0</v>
      </c>
      <c r="Z12" s="54">
        <f t="shared" si="12"/>
        <v>0</v>
      </c>
      <c r="AA12" s="54">
        <f t="shared" si="7"/>
        <v>1.1500000000000001</v>
      </c>
      <c r="AB12" s="54">
        <f t="shared" si="13"/>
        <v>6.7920437535999998</v>
      </c>
      <c r="AC12" s="54">
        <f t="shared" si="8"/>
        <v>2.9117999999999999</v>
      </c>
      <c r="AD12" s="83">
        <f t="shared" si="9"/>
        <v>0</v>
      </c>
      <c r="AE12" s="83">
        <f t="shared" si="14"/>
        <v>0</v>
      </c>
      <c r="AF12" s="53"/>
      <c r="AG12" s="53">
        <f t="shared" si="10"/>
        <v>347.29423143360003</v>
      </c>
      <c r="AH12" s="55">
        <f t="shared" si="15"/>
        <v>5.3194789363307975E-3</v>
      </c>
      <c r="AI12" s="56">
        <v>246.643</v>
      </c>
      <c r="AJ12" s="55">
        <f>+(AI12-AI7)/AI7</f>
        <v>2.7721988416183972E-2</v>
      </c>
    </row>
    <row r="13" spans="1:36" x14ac:dyDescent="0.25">
      <c r="A13" s="1">
        <v>42401</v>
      </c>
      <c r="B13" s="70">
        <v>16.5</v>
      </c>
      <c r="C13" s="72">
        <v>8.6499999999999994E-2</v>
      </c>
      <c r="D13" s="70">
        <f t="shared" si="16"/>
        <v>0.9</v>
      </c>
      <c r="E13" s="72">
        <f>+E12</f>
        <v>3.4299999999999999E-3</v>
      </c>
      <c r="F13" s="51">
        <v>2.5399999999999999E-2</v>
      </c>
      <c r="G13" s="70">
        <v>0</v>
      </c>
      <c r="H13" s="72">
        <v>4.5519999999999998E-2</v>
      </c>
      <c r="I13" s="72">
        <v>0</v>
      </c>
      <c r="J13" s="79">
        <v>0</v>
      </c>
      <c r="K13" s="72">
        <f t="shared" si="18"/>
        <v>5.0000000000000001E-4</v>
      </c>
      <c r="L13" s="55">
        <v>0.02</v>
      </c>
      <c r="M13" s="74">
        <v>1.266E-3</v>
      </c>
      <c r="N13" s="72">
        <v>0</v>
      </c>
      <c r="O13" s="55">
        <v>0</v>
      </c>
      <c r="Q13" s="1">
        <f t="shared" si="11"/>
        <v>42401</v>
      </c>
      <c r="R13" s="54">
        <f t="shared" si="0"/>
        <v>16.5</v>
      </c>
      <c r="S13" s="54">
        <f t="shared" si="1"/>
        <v>198.95</v>
      </c>
      <c r="T13" s="54">
        <f t="shared" si="2"/>
        <v>0.9</v>
      </c>
      <c r="U13" s="54">
        <f t="shared" si="3"/>
        <v>7.8889999999999993</v>
      </c>
      <c r="V13" s="54">
        <f t="shared" si="17"/>
        <v>8.4352587199999984</v>
      </c>
      <c r="W13" s="54">
        <f t="shared" si="4"/>
        <v>0</v>
      </c>
      <c r="X13" s="54">
        <f t="shared" si="5"/>
        <v>104.696</v>
      </c>
      <c r="Y13" s="54">
        <f t="shared" si="6"/>
        <v>0</v>
      </c>
      <c r="Z13" s="54">
        <f t="shared" si="12"/>
        <v>0</v>
      </c>
      <c r="AA13" s="54">
        <f t="shared" si="7"/>
        <v>1.1500000000000001</v>
      </c>
      <c r="AB13" s="54">
        <f t="shared" si="13"/>
        <v>6.8106411743999988</v>
      </c>
      <c r="AC13" s="54">
        <f t="shared" si="8"/>
        <v>2.9117999999999999</v>
      </c>
      <c r="AD13" s="83">
        <f t="shared" si="9"/>
        <v>0</v>
      </c>
      <c r="AE13" s="83">
        <f t="shared" si="14"/>
        <v>0</v>
      </c>
      <c r="AF13" s="53"/>
      <c r="AG13" s="53">
        <f t="shared" si="10"/>
        <v>348.24269989440006</v>
      </c>
      <c r="AH13" s="55">
        <f t="shared" si="15"/>
        <v>2.7310227897677278E-3</v>
      </c>
    </row>
    <row r="14" spans="1:36" x14ac:dyDescent="0.25">
      <c r="A14" s="1">
        <v>42461</v>
      </c>
      <c r="B14" s="70">
        <v>16.5</v>
      </c>
      <c r="C14" s="72">
        <v>8.6499999999999994E-2</v>
      </c>
      <c r="D14" s="70">
        <f t="shared" si="16"/>
        <v>0.9</v>
      </c>
      <c r="E14" s="72">
        <f>+E13</f>
        <v>3.4299999999999999E-3</v>
      </c>
      <c r="F14" s="51">
        <v>2.5399999999999999E-2</v>
      </c>
      <c r="G14" s="70">
        <v>0</v>
      </c>
      <c r="H14" s="72">
        <v>4.5519999999999998E-2</v>
      </c>
      <c r="I14" s="72">
        <v>0</v>
      </c>
      <c r="J14" s="79">
        <v>0</v>
      </c>
      <c r="K14" s="72">
        <f t="shared" si="18"/>
        <v>5.0000000000000001E-4</v>
      </c>
      <c r="L14" s="55">
        <v>0.02</v>
      </c>
      <c r="M14" s="74">
        <v>1.266E-3</v>
      </c>
      <c r="N14" s="72">
        <v>0</v>
      </c>
      <c r="O14" s="55">
        <v>0</v>
      </c>
      <c r="Q14" s="1">
        <f t="shared" si="11"/>
        <v>42461</v>
      </c>
      <c r="R14" s="54">
        <f t="shared" si="0"/>
        <v>16.5</v>
      </c>
      <c r="S14" s="54">
        <f t="shared" si="1"/>
        <v>198.95</v>
      </c>
      <c r="T14" s="54">
        <f t="shared" si="2"/>
        <v>0.9</v>
      </c>
      <c r="U14" s="54">
        <f t="shared" si="3"/>
        <v>7.8889999999999993</v>
      </c>
      <c r="V14" s="54">
        <f t="shared" si="17"/>
        <v>8.4352587199999984</v>
      </c>
      <c r="W14" s="54">
        <f t="shared" si="4"/>
        <v>0</v>
      </c>
      <c r="X14" s="54">
        <f t="shared" si="5"/>
        <v>104.696</v>
      </c>
      <c r="Y14" s="54">
        <f t="shared" si="6"/>
        <v>0</v>
      </c>
      <c r="Z14" s="54">
        <f t="shared" si="12"/>
        <v>0</v>
      </c>
      <c r="AA14" s="54">
        <f t="shared" si="7"/>
        <v>1.1500000000000001</v>
      </c>
      <c r="AB14" s="54">
        <f t="shared" si="13"/>
        <v>6.8106411743999988</v>
      </c>
      <c r="AC14" s="54">
        <f t="shared" si="8"/>
        <v>2.9117999999999999</v>
      </c>
      <c r="AD14" s="83">
        <f t="shared" si="9"/>
        <v>0</v>
      </c>
      <c r="AE14" s="83">
        <f t="shared" si="14"/>
        <v>0</v>
      </c>
      <c r="AF14" s="53"/>
      <c r="AG14" s="53">
        <f t="shared" si="10"/>
        <v>348.24269989440006</v>
      </c>
      <c r="AH14" s="55">
        <f t="shared" si="15"/>
        <v>0</v>
      </c>
    </row>
    <row r="15" spans="1:36" x14ac:dyDescent="0.25">
      <c r="A15" s="1">
        <v>42552</v>
      </c>
      <c r="B15" s="70">
        <v>16.5</v>
      </c>
      <c r="C15" s="72">
        <v>8.6499999999999994E-2</v>
      </c>
      <c r="D15" s="70">
        <f t="shared" si="16"/>
        <v>0.9</v>
      </c>
      <c r="E15" s="72">
        <f>+Riders!N33</f>
        <v>3.8899999999999998E-3</v>
      </c>
      <c r="F15" s="51">
        <v>3.1800000000000002E-2</v>
      </c>
      <c r="G15" s="70">
        <v>0</v>
      </c>
      <c r="H15" s="72">
        <v>3.6200000000000003E-2</v>
      </c>
      <c r="I15" s="72">
        <v>0</v>
      </c>
      <c r="J15" s="79">
        <v>0</v>
      </c>
      <c r="K15" s="72">
        <f t="shared" si="18"/>
        <v>5.0000000000000001E-4</v>
      </c>
      <c r="L15" s="55">
        <v>0.02</v>
      </c>
      <c r="M15" s="74">
        <v>1.266E-3</v>
      </c>
      <c r="N15" s="72">
        <v>0</v>
      </c>
      <c r="O15" s="55">
        <v>0</v>
      </c>
      <c r="Q15" s="1">
        <f t="shared" si="11"/>
        <v>42552</v>
      </c>
      <c r="R15" s="54">
        <f t="shared" si="0"/>
        <v>16.5</v>
      </c>
      <c r="S15" s="54">
        <f t="shared" si="1"/>
        <v>198.95</v>
      </c>
      <c r="T15" s="54">
        <f t="shared" si="2"/>
        <v>0.9</v>
      </c>
      <c r="U15" s="54">
        <f t="shared" si="3"/>
        <v>8.9469999999999992</v>
      </c>
      <c r="V15" s="54">
        <f t="shared" si="17"/>
        <v>9.9126578399999996</v>
      </c>
      <c r="W15" s="54">
        <f t="shared" si="4"/>
        <v>0</v>
      </c>
      <c r="X15" s="54">
        <f t="shared" si="5"/>
        <v>83.26</v>
      </c>
      <c r="Y15" s="54">
        <f t="shared" si="6"/>
        <v>0</v>
      </c>
      <c r="Z15" s="54">
        <f t="shared" si="12"/>
        <v>0</v>
      </c>
      <c r="AA15" s="54">
        <f t="shared" si="7"/>
        <v>1.1500000000000001</v>
      </c>
      <c r="AB15" s="54">
        <f t="shared" si="13"/>
        <v>6.4326291568</v>
      </c>
      <c r="AC15" s="54">
        <f t="shared" si="8"/>
        <v>2.9117999999999999</v>
      </c>
      <c r="AD15" s="83">
        <f t="shared" si="9"/>
        <v>0</v>
      </c>
      <c r="AE15" s="83">
        <f t="shared" si="14"/>
        <v>0</v>
      </c>
      <c r="AF15" s="53"/>
      <c r="AG15" s="53">
        <f t="shared" si="10"/>
        <v>328.96408699680001</v>
      </c>
      <c r="AH15" s="55">
        <f t="shared" si="15"/>
        <v>-5.5359704319562296E-2</v>
      </c>
    </row>
    <row r="16" spans="1:36" ht="15.75" thickBot="1" x14ac:dyDescent="0.3">
      <c r="A16" s="1">
        <v>42644</v>
      </c>
      <c r="B16" s="70">
        <v>16.5</v>
      </c>
      <c r="C16" s="72">
        <v>8.6499999999999994E-2</v>
      </c>
      <c r="D16" s="70">
        <f t="shared" si="16"/>
        <v>0.9</v>
      </c>
      <c r="E16" s="72">
        <f t="shared" ref="E16:E60" si="19">+E15</f>
        <v>3.8899999999999998E-3</v>
      </c>
      <c r="F16" s="51">
        <v>3.1800000000000002E-2</v>
      </c>
      <c r="G16" s="70">
        <v>0</v>
      </c>
      <c r="H16" s="72">
        <v>4.0189999999999997E-2</v>
      </c>
      <c r="I16" s="72">
        <v>0</v>
      </c>
      <c r="J16" s="79">
        <v>0</v>
      </c>
      <c r="K16" s="72">
        <f t="shared" si="18"/>
        <v>5.0000000000000001E-4</v>
      </c>
      <c r="L16" s="55">
        <v>0.02</v>
      </c>
      <c r="M16" s="74">
        <v>1.266E-3</v>
      </c>
      <c r="N16" s="72">
        <v>0</v>
      </c>
      <c r="O16" s="55">
        <v>0</v>
      </c>
      <c r="Q16" s="1">
        <f t="shared" si="11"/>
        <v>42644</v>
      </c>
      <c r="R16" s="54">
        <f t="shared" si="0"/>
        <v>16.5</v>
      </c>
      <c r="S16" s="54">
        <f t="shared" si="1"/>
        <v>198.95</v>
      </c>
      <c r="T16" s="54">
        <f t="shared" si="2"/>
        <v>0.9</v>
      </c>
      <c r="U16" s="54">
        <f t="shared" si="3"/>
        <v>8.9469999999999992</v>
      </c>
      <c r="V16" s="54">
        <f t="shared" si="17"/>
        <v>10.20448644</v>
      </c>
      <c r="W16" s="54">
        <f t="shared" si="4"/>
        <v>0</v>
      </c>
      <c r="X16" s="54">
        <f t="shared" si="5"/>
        <v>92.436999999999998</v>
      </c>
      <c r="Y16" s="54">
        <f t="shared" si="6"/>
        <v>0</v>
      </c>
      <c r="Z16" s="54">
        <f t="shared" si="12"/>
        <v>0</v>
      </c>
      <c r="AA16" s="54">
        <f t="shared" si="7"/>
        <v>1.1500000000000001</v>
      </c>
      <c r="AB16" s="54">
        <f t="shared" si="13"/>
        <v>6.6220057287999996</v>
      </c>
      <c r="AC16" s="54">
        <f t="shared" si="8"/>
        <v>2.9117999999999999</v>
      </c>
      <c r="AD16" s="83">
        <f t="shared" si="9"/>
        <v>0</v>
      </c>
      <c r="AE16" s="83">
        <f t="shared" si="14"/>
        <v>0</v>
      </c>
      <c r="AF16" s="53"/>
      <c r="AG16" s="53">
        <f t="shared" si="10"/>
        <v>338.62229216880002</v>
      </c>
      <c r="AH16" s="55">
        <f t="shared" si="15"/>
        <v>2.9359451544307812E-2</v>
      </c>
    </row>
    <row r="17" spans="1:36" ht="15.75" thickBot="1" x14ac:dyDescent="0.3">
      <c r="A17" s="1">
        <v>42736</v>
      </c>
      <c r="B17" s="70">
        <v>16.5</v>
      </c>
      <c r="C17" s="72">
        <v>8.6499999999999994E-2</v>
      </c>
      <c r="D17" s="70">
        <f t="shared" si="16"/>
        <v>0.9</v>
      </c>
      <c r="E17" s="72">
        <f>+Riders!N38</f>
        <v>0</v>
      </c>
      <c r="F17" s="51">
        <v>3.1800000000000002E-2</v>
      </c>
      <c r="G17" s="70">
        <v>0</v>
      </c>
      <c r="H17" s="72">
        <v>3.3349999999999998E-2</v>
      </c>
      <c r="I17" s="72">
        <v>0</v>
      </c>
      <c r="J17" s="80">
        <v>2.3552E-2</v>
      </c>
      <c r="K17" s="72">
        <f>+Riders!J17</f>
        <v>6.7000000000000002E-4</v>
      </c>
      <c r="L17" s="55">
        <v>0.02</v>
      </c>
      <c r="M17" s="74">
        <v>1.266E-3</v>
      </c>
      <c r="N17" s="72">
        <v>0</v>
      </c>
      <c r="O17" s="55">
        <v>0</v>
      </c>
      <c r="Q17" s="1">
        <f t="shared" si="11"/>
        <v>42736</v>
      </c>
      <c r="R17" s="54">
        <f t="shared" si="0"/>
        <v>16.5</v>
      </c>
      <c r="S17" s="54">
        <f t="shared" si="1"/>
        <v>198.95</v>
      </c>
      <c r="T17" s="54">
        <f t="shared" si="2"/>
        <v>0.9</v>
      </c>
      <c r="U17" s="54">
        <f t="shared" si="3"/>
        <v>0</v>
      </c>
      <c r="V17" s="54">
        <f t="shared" si="17"/>
        <v>9.5934900931200016</v>
      </c>
      <c r="W17" s="54">
        <f t="shared" si="4"/>
        <v>0</v>
      </c>
      <c r="X17" s="54">
        <f t="shared" si="5"/>
        <v>76.704999999999998</v>
      </c>
      <c r="Y17" s="54">
        <f t="shared" si="6"/>
        <v>0</v>
      </c>
      <c r="Z17" s="54">
        <f t="shared" si="12"/>
        <v>5.0742783999999999</v>
      </c>
      <c r="AA17" s="54">
        <f t="shared" si="7"/>
        <v>1.5410000000000001</v>
      </c>
      <c r="AB17" s="54">
        <f t="shared" si="13"/>
        <v>6.2255113698624012</v>
      </c>
      <c r="AC17" s="54">
        <f t="shared" si="8"/>
        <v>2.9117999999999999</v>
      </c>
      <c r="AD17" s="83">
        <f t="shared" si="9"/>
        <v>0</v>
      </c>
      <c r="AE17" s="83">
        <f t="shared" si="14"/>
        <v>0</v>
      </c>
      <c r="AF17" s="53"/>
      <c r="AG17" s="53">
        <f t="shared" si="10"/>
        <v>318.40107986298244</v>
      </c>
      <c r="AH17" s="55">
        <f t="shared" si="15"/>
        <v>-5.9716128481398061E-2</v>
      </c>
      <c r="AI17" s="57">
        <v>254.995</v>
      </c>
      <c r="AJ17" s="55">
        <f>+(AI17-AI12)/AI12</f>
        <v>3.386270844905391E-2</v>
      </c>
    </row>
    <row r="18" spans="1:36" x14ac:dyDescent="0.25">
      <c r="A18" s="1">
        <v>42767</v>
      </c>
      <c r="B18" s="70">
        <v>16.5</v>
      </c>
      <c r="C18" s="72">
        <v>8.6499999999999994E-2</v>
      </c>
      <c r="D18" s="70">
        <f t="shared" si="16"/>
        <v>0.9</v>
      </c>
      <c r="E18" s="72">
        <f t="shared" si="19"/>
        <v>0</v>
      </c>
      <c r="F18" s="51">
        <v>3.1800000000000002E-2</v>
      </c>
      <c r="G18" s="70">
        <v>0</v>
      </c>
      <c r="H18" s="72">
        <v>3.3349999999999998E-2</v>
      </c>
      <c r="I18" s="72">
        <v>0</v>
      </c>
      <c r="J18" s="80">
        <v>2.3552E-2</v>
      </c>
      <c r="K18" s="72">
        <f t="shared" si="18"/>
        <v>6.7000000000000002E-4</v>
      </c>
      <c r="L18" s="55">
        <v>0.02</v>
      </c>
      <c r="M18" s="74">
        <v>1.266E-3</v>
      </c>
      <c r="N18" s="72">
        <v>0</v>
      </c>
      <c r="O18" s="55">
        <v>0</v>
      </c>
      <c r="Q18" s="1">
        <f t="shared" si="11"/>
        <v>42767</v>
      </c>
      <c r="R18" s="54">
        <f t="shared" si="0"/>
        <v>16.5</v>
      </c>
      <c r="S18" s="54">
        <f t="shared" si="1"/>
        <v>198.95</v>
      </c>
      <c r="T18" s="54">
        <f t="shared" si="2"/>
        <v>0.9</v>
      </c>
      <c r="U18" s="54">
        <f t="shared" si="3"/>
        <v>0</v>
      </c>
      <c r="V18" s="54">
        <f t="shared" si="17"/>
        <v>9.5934900931200016</v>
      </c>
      <c r="W18" s="54">
        <f t="shared" si="4"/>
        <v>0</v>
      </c>
      <c r="X18" s="54">
        <f t="shared" si="5"/>
        <v>76.704999999999998</v>
      </c>
      <c r="Y18" s="54">
        <f t="shared" si="6"/>
        <v>0</v>
      </c>
      <c r="Z18" s="54">
        <f t="shared" si="12"/>
        <v>5.0742783999999999</v>
      </c>
      <c r="AA18" s="54">
        <f t="shared" si="7"/>
        <v>1.5410000000000001</v>
      </c>
      <c r="AB18" s="54">
        <f t="shared" si="13"/>
        <v>6.2255113698624012</v>
      </c>
      <c r="AC18" s="54">
        <f t="shared" si="8"/>
        <v>2.9117999999999999</v>
      </c>
      <c r="AD18" s="83">
        <f t="shared" si="9"/>
        <v>0</v>
      </c>
      <c r="AE18" s="83">
        <f t="shared" si="14"/>
        <v>0</v>
      </c>
      <c r="AF18" s="53"/>
      <c r="AG18" s="53">
        <f t="shared" si="10"/>
        <v>318.40107986298244</v>
      </c>
      <c r="AH18" s="55">
        <f t="shared" si="15"/>
        <v>0</v>
      </c>
    </row>
    <row r="19" spans="1:36" x14ac:dyDescent="0.25">
      <c r="A19" s="1">
        <v>42826</v>
      </c>
      <c r="B19" s="70">
        <v>16.5</v>
      </c>
      <c r="C19" s="72">
        <v>8.6499999999999994E-2</v>
      </c>
      <c r="D19" s="70">
        <f t="shared" si="16"/>
        <v>0.9</v>
      </c>
      <c r="E19" s="72">
        <f t="shared" si="19"/>
        <v>0</v>
      </c>
      <c r="F19" s="51">
        <v>3.1800000000000002E-2</v>
      </c>
      <c r="G19" s="70">
        <v>0</v>
      </c>
      <c r="H19" s="72">
        <v>3.9969999999999999E-2</v>
      </c>
      <c r="I19" s="72">
        <v>0</v>
      </c>
      <c r="J19" s="80">
        <v>2.3552E-2</v>
      </c>
      <c r="K19" s="72">
        <f t="shared" si="18"/>
        <v>6.7000000000000002E-4</v>
      </c>
      <c r="L19" s="55">
        <v>0.02</v>
      </c>
      <c r="M19" s="74">
        <v>1.266E-3</v>
      </c>
      <c r="N19" s="72">
        <v>0</v>
      </c>
      <c r="O19" s="55">
        <v>0</v>
      </c>
      <c r="Q19" s="1">
        <f t="shared" si="11"/>
        <v>42826</v>
      </c>
      <c r="R19" s="54">
        <f t="shared" si="0"/>
        <v>16.5</v>
      </c>
      <c r="S19" s="54">
        <f t="shared" si="1"/>
        <v>198.95</v>
      </c>
      <c r="T19" s="54">
        <f t="shared" si="2"/>
        <v>0.9</v>
      </c>
      <c r="U19" s="54">
        <f t="shared" si="3"/>
        <v>0</v>
      </c>
      <c r="V19" s="54">
        <f t="shared" si="17"/>
        <v>10.077676893120001</v>
      </c>
      <c r="W19" s="54">
        <f t="shared" si="4"/>
        <v>0</v>
      </c>
      <c r="X19" s="54">
        <f t="shared" si="5"/>
        <v>91.930999999999997</v>
      </c>
      <c r="Y19" s="54">
        <f t="shared" si="6"/>
        <v>0</v>
      </c>
      <c r="Z19" s="54">
        <f t="shared" si="12"/>
        <v>5.0742783999999999</v>
      </c>
      <c r="AA19" s="54">
        <f t="shared" si="7"/>
        <v>1.5410000000000001</v>
      </c>
      <c r="AB19" s="54">
        <f t="shared" si="13"/>
        <v>6.5397151058623999</v>
      </c>
      <c r="AC19" s="54">
        <f t="shared" si="8"/>
        <v>2.9117999999999999</v>
      </c>
      <c r="AD19" s="83">
        <f t="shared" si="9"/>
        <v>0</v>
      </c>
      <c r="AE19" s="83">
        <f t="shared" si="14"/>
        <v>0</v>
      </c>
      <c r="AF19" s="53"/>
      <c r="AG19" s="53">
        <f t="shared" si="10"/>
        <v>334.42547039898244</v>
      </c>
      <c r="AH19" s="55">
        <f t="shared" si="15"/>
        <v>5.0327689035777688E-2</v>
      </c>
    </row>
    <row r="20" spans="1:36" x14ac:dyDescent="0.25">
      <c r="A20" s="1">
        <v>42917</v>
      </c>
      <c r="B20" s="70">
        <v>16.5</v>
      </c>
      <c r="C20" s="72">
        <v>8.6499999999999994E-2</v>
      </c>
      <c r="D20" s="70">
        <f t="shared" si="16"/>
        <v>0.9</v>
      </c>
      <c r="E20" s="72">
        <f>+Riders!N43</f>
        <v>4.5500000000000002E-3</v>
      </c>
      <c r="F20" s="51">
        <v>2.6200000000000001E-2</v>
      </c>
      <c r="G20" s="70">
        <v>0</v>
      </c>
      <c r="H20" s="72">
        <v>3.143E-2</v>
      </c>
      <c r="I20" s="72">
        <v>0</v>
      </c>
      <c r="J20" s="80">
        <v>2.3552E-2</v>
      </c>
      <c r="K20" s="72">
        <f t="shared" si="18"/>
        <v>6.7000000000000002E-4</v>
      </c>
      <c r="L20" s="55">
        <v>0.02</v>
      </c>
      <c r="M20" s="74">
        <v>1.722E-3</v>
      </c>
      <c r="N20" s="72">
        <v>0</v>
      </c>
      <c r="O20" s="55">
        <v>0</v>
      </c>
      <c r="Q20" s="1">
        <f t="shared" si="11"/>
        <v>42917</v>
      </c>
      <c r="R20" s="54">
        <f t="shared" si="0"/>
        <v>16.5</v>
      </c>
      <c r="S20" s="54">
        <f t="shared" si="1"/>
        <v>198.95</v>
      </c>
      <c r="T20" s="54">
        <f t="shared" si="2"/>
        <v>0.9</v>
      </c>
      <c r="U20" s="54">
        <f t="shared" si="3"/>
        <v>10.465</v>
      </c>
      <c r="V20" s="54">
        <f t="shared" si="17"/>
        <v>8.0900328140799989</v>
      </c>
      <c r="W20" s="54">
        <f t="shared" si="4"/>
        <v>0</v>
      </c>
      <c r="X20" s="54">
        <f t="shared" si="5"/>
        <v>72.289000000000001</v>
      </c>
      <c r="Y20" s="54">
        <f t="shared" si="6"/>
        <v>0</v>
      </c>
      <c r="Z20" s="54">
        <f t="shared" si="12"/>
        <v>5.0742783999999999</v>
      </c>
      <c r="AA20" s="54">
        <f t="shared" si="7"/>
        <v>1.5410000000000001</v>
      </c>
      <c r="AB20" s="54">
        <f t="shared" si="13"/>
        <v>6.3373982242816007</v>
      </c>
      <c r="AC20" s="54">
        <f t="shared" si="8"/>
        <v>3.9605999999999999</v>
      </c>
      <c r="AD20" s="83">
        <f t="shared" si="9"/>
        <v>0</v>
      </c>
      <c r="AE20" s="83">
        <f t="shared" si="14"/>
        <v>0</v>
      </c>
      <c r="AF20" s="53"/>
      <c r="AG20" s="53">
        <f t="shared" si="10"/>
        <v>324.10730943836165</v>
      </c>
      <c r="AH20" s="55">
        <f t="shared" si="15"/>
        <v>-3.0853394474741485E-2</v>
      </c>
    </row>
    <row r="21" spans="1:36" x14ac:dyDescent="0.25">
      <c r="A21" s="1">
        <v>43009</v>
      </c>
      <c r="B21" s="70">
        <v>16.5</v>
      </c>
      <c r="C21" s="72">
        <v>8.6499999999999994E-2</v>
      </c>
      <c r="D21" s="70">
        <f>+Riders!V21</f>
        <v>1</v>
      </c>
      <c r="E21" s="72">
        <f t="shared" si="19"/>
        <v>4.5500000000000002E-3</v>
      </c>
      <c r="F21" s="51">
        <v>2.8500000000000001E-2</v>
      </c>
      <c r="G21" s="70">
        <v>0</v>
      </c>
      <c r="H21" s="72">
        <v>4.052E-2</v>
      </c>
      <c r="I21" s="72">
        <v>0</v>
      </c>
      <c r="J21" s="80">
        <v>2.3552E-2</v>
      </c>
      <c r="K21" s="72">
        <f t="shared" si="18"/>
        <v>6.7000000000000002E-4</v>
      </c>
      <c r="L21" s="55">
        <v>0.02</v>
      </c>
      <c r="M21" s="74">
        <v>1.722E-3</v>
      </c>
      <c r="N21" s="72">
        <v>0</v>
      </c>
      <c r="O21" s="55">
        <v>0</v>
      </c>
      <c r="Q21" s="1">
        <f t="shared" si="11"/>
        <v>43009</v>
      </c>
      <c r="R21" s="54">
        <f t="shared" si="0"/>
        <v>16.5</v>
      </c>
      <c r="S21" s="54">
        <f t="shared" si="1"/>
        <v>198.95</v>
      </c>
      <c r="T21" s="54">
        <f t="shared" si="2"/>
        <v>1</v>
      </c>
      <c r="U21" s="54">
        <f t="shared" si="3"/>
        <v>10.465</v>
      </c>
      <c r="V21" s="54">
        <f t="shared" si="17"/>
        <v>9.3960760343999983</v>
      </c>
      <c r="W21" s="54">
        <f t="shared" si="4"/>
        <v>0</v>
      </c>
      <c r="X21" s="54">
        <f t="shared" si="5"/>
        <v>93.195999999999998</v>
      </c>
      <c r="Y21" s="54">
        <f t="shared" si="6"/>
        <v>0</v>
      </c>
      <c r="Z21" s="54">
        <f t="shared" si="12"/>
        <v>5.0742783999999999</v>
      </c>
      <c r="AA21" s="54">
        <f t="shared" si="7"/>
        <v>1.5410000000000001</v>
      </c>
      <c r="AB21" s="54">
        <f t="shared" si="13"/>
        <v>6.7816590886880004</v>
      </c>
      <c r="AC21" s="54">
        <f t="shared" si="8"/>
        <v>3.9605999999999999</v>
      </c>
      <c r="AD21" s="83">
        <f t="shared" si="9"/>
        <v>0</v>
      </c>
      <c r="AE21" s="83">
        <f t="shared" si="14"/>
        <v>0</v>
      </c>
      <c r="AF21" s="53"/>
      <c r="AG21" s="53">
        <f t="shared" si="10"/>
        <v>346.86461352308805</v>
      </c>
      <c r="AH21" s="55">
        <f t="shared" si="15"/>
        <v>7.0215337396006355E-2</v>
      </c>
    </row>
    <row r="22" spans="1:36" x14ac:dyDescent="0.25">
      <c r="A22" s="1">
        <v>43101</v>
      </c>
      <c r="B22" s="70">
        <v>16.5</v>
      </c>
      <c r="C22" s="72">
        <v>8.6499999999999994E-2</v>
      </c>
      <c r="D22" s="70">
        <f>+D21</f>
        <v>1</v>
      </c>
      <c r="E22" s="72">
        <f>+Riders!N48</f>
        <v>4.5799999999999999E-3</v>
      </c>
      <c r="F22" s="51">
        <v>2.8500000000000001E-2</v>
      </c>
      <c r="G22" s="70">
        <v>0</v>
      </c>
      <c r="H22" s="72">
        <v>4.0800000000000003E-2</v>
      </c>
      <c r="I22" s="72">
        <v>0</v>
      </c>
      <c r="J22" s="80">
        <v>2.3552E-2</v>
      </c>
      <c r="K22" s="72">
        <f>+Riders!J22</f>
        <v>5.2999999999999998E-4</v>
      </c>
      <c r="L22" s="55">
        <v>0.02</v>
      </c>
      <c r="M22" s="74">
        <v>3.052E-3</v>
      </c>
      <c r="N22" s="72">
        <v>0</v>
      </c>
      <c r="O22" s="55">
        <v>0</v>
      </c>
      <c r="Q22" s="1">
        <f t="shared" si="11"/>
        <v>43101</v>
      </c>
      <c r="R22" s="54">
        <f t="shared" si="0"/>
        <v>16.5</v>
      </c>
      <c r="S22" s="54">
        <f t="shared" si="1"/>
        <v>198.95</v>
      </c>
      <c r="T22" s="54">
        <f t="shared" si="2"/>
        <v>1</v>
      </c>
      <c r="U22" s="54">
        <f t="shared" si="3"/>
        <v>10.533999999999999</v>
      </c>
      <c r="V22" s="54">
        <f t="shared" si="17"/>
        <v>9.4944010344000009</v>
      </c>
      <c r="W22" s="54">
        <f t="shared" si="4"/>
        <v>0</v>
      </c>
      <c r="X22" s="54">
        <f t="shared" si="5"/>
        <v>93.84</v>
      </c>
      <c r="Y22" s="54">
        <f t="shared" si="6"/>
        <v>0</v>
      </c>
      <c r="Z22" s="54">
        <f t="shared" si="12"/>
        <v>5.0742783999999999</v>
      </c>
      <c r="AA22" s="54">
        <f t="shared" si="7"/>
        <v>1.2189999999999999</v>
      </c>
      <c r="AB22" s="54">
        <f t="shared" si="13"/>
        <v>6.8526255886880003</v>
      </c>
      <c r="AC22" s="54">
        <f t="shared" si="8"/>
        <v>7.0195999999999996</v>
      </c>
      <c r="AD22" s="83">
        <f t="shared" si="9"/>
        <v>0</v>
      </c>
      <c r="AE22" s="83">
        <f t="shared" si="14"/>
        <v>0</v>
      </c>
      <c r="AF22" s="53"/>
      <c r="AG22" s="53">
        <f t="shared" si="10"/>
        <v>350.48390502308803</v>
      </c>
      <c r="AH22" s="55">
        <f t="shared" si="15"/>
        <v>1.0434305947899947E-2</v>
      </c>
      <c r="AI22" s="56">
        <v>261.95800000000003</v>
      </c>
      <c r="AJ22" s="55">
        <f>+(AI22-AI17)/AI17</f>
        <v>2.7306417772897596E-2</v>
      </c>
    </row>
    <row r="23" spans="1:36" x14ac:dyDescent="0.25">
      <c r="A23" s="1">
        <v>43191</v>
      </c>
      <c r="B23" s="70">
        <v>16.5</v>
      </c>
      <c r="C23" s="72">
        <v>8.6499999999999994E-2</v>
      </c>
      <c r="D23" s="70">
        <f t="shared" ref="D23:D54" si="20">+D22</f>
        <v>1</v>
      </c>
      <c r="E23" s="72">
        <f t="shared" si="19"/>
        <v>4.5799999999999999E-3</v>
      </c>
      <c r="F23" s="51">
        <v>2.8500000000000001E-2</v>
      </c>
      <c r="G23" s="70">
        <v>0</v>
      </c>
      <c r="H23" s="72">
        <v>3.4840000000000003E-2</v>
      </c>
      <c r="I23" s="72">
        <v>0</v>
      </c>
      <c r="J23" s="80">
        <v>2.3552E-2</v>
      </c>
      <c r="K23" s="72">
        <f t="shared" si="18"/>
        <v>5.2999999999999998E-4</v>
      </c>
      <c r="L23" s="55">
        <v>0.02</v>
      </c>
      <c r="M23" s="74">
        <v>3.052E-3</v>
      </c>
      <c r="N23" s="72">
        <v>0</v>
      </c>
      <c r="O23" s="55">
        <v>0</v>
      </c>
      <c r="Q23" s="1">
        <f t="shared" si="11"/>
        <v>43191</v>
      </c>
      <c r="R23" s="54">
        <f t="shared" si="0"/>
        <v>16.5</v>
      </c>
      <c r="S23" s="54">
        <f>+$V$1*C23</f>
        <v>198.95</v>
      </c>
      <c r="T23" s="54">
        <f t="shared" si="2"/>
        <v>1</v>
      </c>
      <c r="U23" s="54">
        <f t="shared" si="3"/>
        <v>10.533999999999999</v>
      </c>
      <c r="V23" s="54">
        <f t="shared" si="17"/>
        <v>9.1037230344000015</v>
      </c>
      <c r="W23" s="54">
        <f t="shared" si="4"/>
        <v>0</v>
      </c>
      <c r="X23" s="54">
        <f t="shared" si="5"/>
        <v>80.132000000000005</v>
      </c>
      <c r="Y23" s="54">
        <f t="shared" si="6"/>
        <v>0</v>
      </c>
      <c r="Z23" s="54">
        <f t="shared" si="12"/>
        <v>5.0742783999999999</v>
      </c>
      <c r="AA23" s="54">
        <f t="shared" si="7"/>
        <v>1.2189999999999999</v>
      </c>
      <c r="AB23" s="54">
        <f t="shared" si="13"/>
        <v>6.5706520286880004</v>
      </c>
      <c r="AC23" s="54">
        <f t="shared" si="8"/>
        <v>7.0195999999999996</v>
      </c>
      <c r="AD23" s="83">
        <f t="shared" si="9"/>
        <v>0</v>
      </c>
      <c r="AE23" s="83">
        <f t="shared" si="14"/>
        <v>0</v>
      </c>
      <c r="AF23" s="53"/>
      <c r="AG23" s="53">
        <f t="shared" si="10"/>
        <v>336.10325346308804</v>
      </c>
      <c r="AH23" s="55">
        <f t="shared" si="15"/>
        <v>-4.1030847219796496E-2</v>
      </c>
    </row>
    <row r="24" spans="1:36" x14ac:dyDescent="0.25">
      <c r="A24" s="1">
        <v>43282</v>
      </c>
      <c r="B24" s="70">
        <f>+'Base Rates'!C20</f>
        <v>11.39</v>
      </c>
      <c r="C24" s="72">
        <f>+'Base Rates'!C21</f>
        <v>9.0340000000000004E-2</v>
      </c>
      <c r="D24" s="70">
        <f t="shared" si="20"/>
        <v>1</v>
      </c>
      <c r="E24" s="72">
        <f t="shared" si="19"/>
        <v>4.5799999999999999E-3</v>
      </c>
      <c r="F24" s="51">
        <v>2.52E-2</v>
      </c>
      <c r="G24" s="70">
        <v>0</v>
      </c>
      <c r="H24" s="72">
        <v>2.9909999999999999E-2</v>
      </c>
      <c r="I24" s="72">
        <v>0</v>
      </c>
      <c r="J24" s="80">
        <f t="shared" ref="J24:J28" si="21">+J25</f>
        <v>-3.7523000000000001E-2</v>
      </c>
      <c r="K24" s="72">
        <f t="shared" si="18"/>
        <v>5.2999999999999998E-4</v>
      </c>
      <c r="L24" s="55">
        <v>0.02</v>
      </c>
      <c r="M24" s="74">
        <v>3.052E-3</v>
      </c>
      <c r="N24" s="72">
        <v>0</v>
      </c>
      <c r="O24" s="55">
        <v>0</v>
      </c>
      <c r="Q24" s="1">
        <f t="shared" si="11"/>
        <v>43282</v>
      </c>
      <c r="R24" s="54">
        <f t="shared" si="0"/>
        <v>11.39</v>
      </c>
      <c r="S24" s="54">
        <f t="shared" ref="S24:S56" si="22">+$V$1*C24</f>
        <v>207.78200000000001</v>
      </c>
      <c r="T24" s="54">
        <f t="shared" si="2"/>
        <v>1</v>
      </c>
      <c r="U24" s="54">
        <f t="shared" si="3"/>
        <v>10.533999999999999</v>
      </c>
      <c r="V24" s="54">
        <f t="shared" si="17"/>
        <v>7.5225429479088008</v>
      </c>
      <c r="W24" s="54">
        <f t="shared" si="4"/>
        <v>0</v>
      </c>
      <c r="X24" s="54">
        <f t="shared" si="5"/>
        <v>68.792999999999992</v>
      </c>
      <c r="Y24" s="54">
        <f t="shared" si="6"/>
        <v>0</v>
      </c>
      <c r="Z24" s="54">
        <f t="shared" si="12"/>
        <v>-8.2239909560000015</v>
      </c>
      <c r="AA24" s="54">
        <f t="shared" si="7"/>
        <v>1.2189999999999999</v>
      </c>
      <c r="AB24" s="54">
        <f t="shared" si="13"/>
        <v>6.1207230398381762</v>
      </c>
      <c r="AC24" s="54">
        <f t="shared" si="8"/>
        <v>7.0195999999999996</v>
      </c>
      <c r="AD24" s="83">
        <f t="shared" si="9"/>
        <v>0</v>
      </c>
      <c r="AE24" s="83">
        <f t="shared" si="14"/>
        <v>0</v>
      </c>
      <c r="AF24" s="53"/>
      <c r="AG24" s="53">
        <f t="shared" si="10"/>
        <v>313.15687503174701</v>
      </c>
      <c r="AH24" s="55">
        <f t="shared" si="15"/>
        <v>-6.8271812887586575E-2</v>
      </c>
    </row>
    <row r="25" spans="1:36" x14ac:dyDescent="0.25">
      <c r="A25" s="1">
        <v>43343</v>
      </c>
      <c r="B25" s="70">
        <f>+B24</f>
        <v>11.39</v>
      </c>
      <c r="C25" s="72">
        <f>+C24</f>
        <v>9.0340000000000004E-2</v>
      </c>
      <c r="D25" s="70">
        <f t="shared" si="20"/>
        <v>1</v>
      </c>
      <c r="E25" s="72">
        <f>+Riders!N53</f>
        <v>3.7599999999999999E-3</v>
      </c>
      <c r="F25" s="51">
        <v>2.52E-2</v>
      </c>
      <c r="G25" s="70">
        <v>0</v>
      </c>
      <c r="H25" s="72">
        <v>2.9909999999999999E-2</v>
      </c>
      <c r="I25" s="72">
        <v>0</v>
      </c>
      <c r="J25" s="80">
        <f t="shared" si="21"/>
        <v>-3.7523000000000001E-2</v>
      </c>
      <c r="K25" s="72">
        <f t="shared" si="18"/>
        <v>5.2999999999999998E-4</v>
      </c>
      <c r="L25" s="55">
        <v>0.02</v>
      </c>
      <c r="M25" s="74">
        <v>3.052E-3</v>
      </c>
      <c r="N25" s="72">
        <v>0</v>
      </c>
      <c r="O25" s="55">
        <v>0</v>
      </c>
      <c r="Q25" s="1">
        <f t="shared" si="11"/>
        <v>43343</v>
      </c>
      <c r="R25" s="54">
        <f t="shared" si="0"/>
        <v>11.39</v>
      </c>
      <c r="S25" s="54">
        <f t="shared" si="22"/>
        <v>207.78200000000001</v>
      </c>
      <c r="T25" s="54">
        <f t="shared" si="2"/>
        <v>1</v>
      </c>
      <c r="U25" s="54">
        <f t="shared" si="3"/>
        <v>8.6479999999999997</v>
      </c>
      <c r="V25" s="54">
        <f t="shared" si="17"/>
        <v>7.4750157479088015</v>
      </c>
      <c r="W25" s="54">
        <f t="shared" si="4"/>
        <v>0</v>
      </c>
      <c r="X25" s="54">
        <f t="shared" si="5"/>
        <v>68.792999999999992</v>
      </c>
      <c r="Y25" s="54">
        <f t="shared" si="6"/>
        <v>0</v>
      </c>
      <c r="Z25" s="54">
        <f t="shared" si="12"/>
        <v>-8.2239909560000015</v>
      </c>
      <c r="AA25" s="54">
        <f t="shared" si="7"/>
        <v>1.2189999999999999</v>
      </c>
      <c r="AB25" s="54">
        <f t="shared" si="13"/>
        <v>6.0820524958381759</v>
      </c>
      <c r="AC25" s="54">
        <f t="shared" si="8"/>
        <v>7.0195999999999996</v>
      </c>
      <c r="AD25" s="83">
        <f t="shared" si="9"/>
        <v>0</v>
      </c>
      <c r="AE25" s="83">
        <f t="shared" si="14"/>
        <v>0</v>
      </c>
      <c r="AF25" s="53"/>
      <c r="AG25" s="53">
        <f t="shared" si="10"/>
        <v>311.18467728774698</v>
      </c>
      <c r="AH25" s="55">
        <f t="shared" si="15"/>
        <v>-6.297794815458199E-3</v>
      </c>
    </row>
    <row r="26" spans="1:36" ht="15.75" thickBot="1" x14ac:dyDescent="0.3">
      <c r="A26" s="1">
        <v>43374</v>
      </c>
      <c r="B26" s="70">
        <f t="shared" ref="B26:B56" si="23">+B25</f>
        <v>11.39</v>
      </c>
      <c r="C26" s="72">
        <f t="shared" ref="C26:D60" si="24">+C25</f>
        <v>9.0340000000000004E-2</v>
      </c>
      <c r="D26" s="70">
        <f t="shared" si="20"/>
        <v>1</v>
      </c>
      <c r="E26" s="72">
        <f t="shared" si="19"/>
        <v>3.7599999999999999E-3</v>
      </c>
      <c r="F26" s="51">
        <v>2.52E-2</v>
      </c>
      <c r="G26" s="70">
        <v>0</v>
      </c>
      <c r="H26" s="72">
        <v>3.4259999999999999E-2</v>
      </c>
      <c r="I26" s="72">
        <v>0</v>
      </c>
      <c r="J26" s="80">
        <f t="shared" si="21"/>
        <v>-3.7523000000000001E-2</v>
      </c>
      <c r="K26" s="72">
        <f t="shared" si="18"/>
        <v>5.2999999999999998E-4</v>
      </c>
      <c r="L26" s="55">
        <v>0.02</v>
      </c>
      <c r="M26" s="74">
        <v>3.052E-3</v>
      </c>
      <c r="N26" s="72">
        <v>0</v>
      </c>
      <c r="O26" s="55">
        <v>0</v>
      </c>
      <c r="Q26" s="1">
        <f t="shared" si="11"/>
        <v>43374</v>
      </c>
      <c r="R26" s="54">
        <f t="shared" si="0"/>
        <v>11.39</v>
      </c>
      <c r="S26" s="54">
        <f t="shared" si="22"/>
        <v>207.78200000000001</v>
      </c>
      <c r="T26" s="54">
        <f t="shared" si="2"/>
        <v>1</v>
      </c>
      <c r="U26" s="54">
        <f t="shared" si="3"/>
        <v>8.6479999999999997</v>
      </c>
      <c r="V26" s="54">
        <f t="shared" si="17"/>
        <v>7.7271417479088029</v>
      </c>
      <c r="W26" s="54">
        <f t="shared" si="4"/>
        <v>0</v>
      </c>
      <c r="X26" s="54">
        <f t="shared" si="5"/>
        <v>78.798000000000002</v>
      </c>
      <c r="Y26" s="54">
        <f t="shared" si="6"/>
        <v>0</v>
      </c>
      <c r="Z26" s="54">
        <f t="shared" si="12"/>
        <v>-8.2239909560000015</v>
      </c>
      <c r="AA26" s="54">
        <f t="shared" si="7"/>
        <v>1.2189999999999999</v>
      </c>
      <c r="AB26" s="54">
        <f t="shared" si="13"/>
        <v>6.2871950158381766</v>
      </c>
      <c r="AC26" s="54">
        <f t="shared" si="8"/>
        <v>7.0195999999999996</v>
      </c>
      <c r="AD26" s="83">
        <f t="shared" si="9"/>
        <v>0</v>
      </c>
      <c r="AE26" s="83">
        <f t="shared" si="14"/>
        <v>0</v>
      </c>
      <c r="AF26" s="53"/>
      <c r="AG26" s="53">
        <f t="shared" si="10"/>
        <v>321.64694580774699</v>
      </c>
      <c r="AH26" s="55">
        <f t="shared" si="15"/>
        <v>3.3620770184406394E-2</v>
      </c>
    </row>
    <row r="27" spans="1:36" ht="15.75" thickBot="1" x14ac:dyDescent="0.3">
      <c r="A27" s="1">
        <v>43466</v>
      </c>
      <c r="B27" s="70">
        <f t="shared" si="23"/>
        <v>11.39</v>
      </c>
      <c r="C27" s="72">
        <f t="shared" si="24"/>
        <v>9.0340000000000004E-2</v>
      </c>
      <c r="D27" s="70">
        <f t="shared" si="20"/>
        <v>1</v>
      </c>
      <c r="E27" s="72">
        <f t="shared" si="19"/>
        <v>3.7599999999999999E-3</v>
      </c>
      <c r="F27" s="51">
        <v>2.3799999999999998E-2</v>
      </c>
      <c r="G27" s="70">
        <v>0</v>
      </c>
      <c r="H27" s="72">
        <v>3.7719999999999997E-2</v>
      </c>
      <c r="I27" s="72">
        <v>0</v>
      </c>
      <c r="J27" s="80">
        <f t="shared" si="21"/>
        <v>-3.7523000000000001E-2</v>
      </c>
      <c r="K27" s="72">
        <f>+Riders!J27</f>
        <v>6.4000000000000005E-4</v>
      </c>
      <c r="L27" s="55">
        <v>0.02</v>
      </c>
      <c r="M27" s="74">
        <v>2.0690000000000001E-3</v>
      </c>
      <c r="N27" s="72">
        <v>0</v>
      </c>
      <c r="O27" s="55">
        <v>0</v>
      </c>
      <c r="Q27" s="1">
        <f t="shared" si="11"/>
        <v>43466</v>
      </c>
      <c r="R27" s="54">
        <f t="shared" si="0"/>
        <v>11.39</v>
      </c>
      <c r="S27" s="54">
        <f t="shared" si="22"/>
        <v>207.78200000000001</v>
      </c>
      <c r="T27" s="54">
        <f t="shared" si="2"/>
        <v>1</v>
      </c>
      <c r="U27" s="54">
        <f t="shared" si="3"/>
        <v>8.6479999999999997</v>
      </c>
      <c r="V27" s="54">
        <f t="shared" si="17"/>
        <v>7.4394684752471996</v>
      </c>
      <c r="W27" s="54">
        <f t="shared" si="4"/>
        <v>0</v>
      </c>
      <c r="X27" s="54">
        <f t="shared" si="5"/>
        <v>86.755999999999986</v>
      </c>
      <c r="Y27" s="54">
        <f t="shared" si="6"/>
        <v>0</v>
      </c>
      <c r="Z27" s="54">
        <f t="shared" si="12"/>
        <v>-8.2239909560000015</v>
      </c>
      <c r="AA27" s="54">
        <f t="shared" si="7"/>
        <v>1.4720000000000002</v>
      </c>
      <c r="AB27" s="54">
        <f t="shared" si="13"/>
        <v>6.4004435503849439</v>
      </c>
      <c r="AC27" s="54">
        <f t="shared" si="8"/>
        <v>4.7587000000000002</v>
      </c>
      <c r="AD27" s="83">
        <f t="shared" si="9"/>
        <v>0</v>
      </c>
      <c r="AE27" s="83">
        <f t="shared" si="14"/>
        <v>0</v>
      </c>
      <c r="AF27" s="53"/>
      <c r="AG27" s="53">
        <f t="shared" si="10"/>
        <v>327.42262106963204</v>
      </c>
      <c r="AH27" s="55">
        <f t="shared" si="15"/>
        <v>1.7956568023304843E-2</v>
      </c>
      <c r="AI27" s="57">
        <v>266.99900000000002</v>
      </c>
      <c r="AJ27" s="55">
        <f>+(AI27-AI22)/AI22</f>
        <v>1.9243542858015394E-2</v>
      </c>
    </row>
    <row r="28" spans="1:36" x14ac:dyDescent="0.25">
      <c r="A28" s="1">
        <v>43556</v>
      </c>
      <c r="B28" s="70">
        <f t="shared" si="23"/>
        <v>11.39</v>
      </c>
      <c r="C28" s="72">
        <f t="shared" si="24"/>
        <v>9.0340000000000004E-2</v>
      </c>
      <c r="D28" s="70">
        <f t="shared" si="20"/>
        <v>1</v>
      </c>
      <c r="E28" s="72">
        <f t="shared" si="19"/>
        <v>3.7599999999999999E-3</v>
      </c>
      <c r="F28" s="51">
        <v>2.3799999999999998E-2</v>
      </c>
      <c r="G28" s="70">
        <v>0</v>
      </c>
      <c r="H28" s="72">
        <v>3.8100000000000002E-2</v>
      </c>
      <c r="I28" s="72">
        <v>0</v>
      </c>
      <c r="J28" s="80">
        <f t="shared" si="21"/>
        <v>-3.7523000000000001E-2</v>
      </c>
      <c r="K28" s="72">
        <f t="shared" si="18"/>
        <v>6.4000000000000005E-4</v>
      </c>
      <c r="L28" s="55">
        <v>0.02</v>
      </c>
      <c r="M28" s="74">
        <v>2.0690000000000001E-3</v>
      </c>
      <c r="N28" s="72">
        <v>0</v>
      </c>
      <c r="O28" s="55">
        <v>0</v>
      </c>
      <c r="Q28" s="1">
        <f t="shared" si="11"/>
        <v>43556</v>
      </c>
      <c r="R28" s="54">
        <f t="shared" si="0"/>
        <v>11.39</v>
      </c>
      <c r="S28" s="54">
        <f t="shared" si="22"/>
        <v>207.78200000000001</v>
      </c>
      <c r="T28" s="54">
        <f t="shared" si="2"/>
        <v>1</v>
      </c>
      <c r="U28" s="54">
        <f t="shared" si="3"/>
        <v>8.6479999999999997</v>
      </c>
      <c r="V28" s="54">
        <f t="shared" si="17"/>
        <v>7.4602696752472006</v>
      </c>
      <c r="W28" s="54">
        <f t="shared" si="4"/>
        <v>0</v>
      </c>
      <c r="X28" s="54">
        <f t="shared" si="5"/>
        <v>87.63000000000001</v>
      </c>
      <c r="Y28" s="54">
        <f t="shared" si="6"/>
        <v>0</v>
      </c>
      <c r="Z28" s="54">
        <f t="shared" si="12"/>
        <v>-8.2239909560000015</v>
      </c>
      <c r="AA28" s="54">
        <f t="shared" si="7"/>
        <v>1.4720000000000002</v>
      </c>
      <c r="AB28" s="54">
        <f t="shared" si="13"/>
        <v>6.4183395743849445</v>
      </c>
      <c r="AC28" s="54">
        <f t="shared" si="8"/>
        <v>4.7587000000000002</v>
      </c>
      <c r="AD28" s="83">
        <f t="shared" si="9"/>
        <v>0</v>
      </c>
      <c r="AE28" s="83">
        <f t="shared" si="14"/>
        <v>0</v>
      </c>
      <c r="AF28" s="53"/>
      <c r="AG28" s="53">
        <f t="shared" si="10"/>
        <v>328.3353182936321</v>
      </c>
      <c r="AH28" s="55">
        <f t="shared" si="15"/>
        <v>2.7875203644098698E-3</v>
      </c>
    </row>
    <row r="29" spans="1:36" x14ac:dyDescent="0.25">
      <c r="A29" s="1">
        <v>43647</v>
      </c>
      <c r="B29" s="70">
        <f t="shared" si="23"/>
        <v>11.39</v>
      </c>
      <c r="C29" s="72">
        <f t="shared" si="24"/>
        <v>9.0340000000000004E-2</v>
      </c>
      <c r="D29" s="70">
        <f t="shared" si="20"/>
        <v>1</v>
      </c>
      <c r="E29" s="72">
        <f t="shared" si="19"/>
        <v>3.7599999999999999E-3</v>
      </c>
      <c r="F29" s="51">
        <v>1.77E-2</v>
      </c>
      <c r="G29" s="70">
        <v>0</v>
      </c>
      <c r="H29" s="72">
        <v>4.0989999999999999E-2</v>
      </c>
      <c r="I29" s="72">
        <v>0</v>
      </c>
      <c r="J29" s="80">
        <f>+J30</f>
        <v>-3.7523000000000001E-2</v>
      </c>
      <c r="K29" s="72">
        <f t="shared" si="18"/>
        <v>6.4000000000000005E-4</v>
      </c>
      <c r="L29" s="55">
        <v>0.02</v>
      </c>
      <c r="M29" s="74">
        <v>2.0690000000000001E-3</v>
      </c>
      <c r="N29" s="72">
        <v>0</v>
      </c>
      <c r="O29" s="55">
        <v>0</v>
      </c>
      <c r="Q29" s="1">
        <f t="shared" si="11"/>
        <v>43647</v>
      </c>
      <c r="R29" s="54">
        <f t="shared" si="0"/>
        <v>11.39</v>
      </c>
      <c r="S29" s="54">
        <f t="shared" si="22"/>
        <v>207.78200000000001</v>
      </c>
      <c r="T29" s="54">
        <f t="shared" si="2"/>
        <v>1</v>
      </c>
      <c r="U29" s="54">
        <f t="shared" si="3"/>
        <v>8.6479999999999997</v>
      </c>
      <c r="V29" s="54">
        <f t="shared" si="17"/>
        <v>5.665835650078801</v>
      </c>
      <c r="W29" s="54">
        <f t="shared" si="4"/>
        <v>0</v>
      </c>
      <c r="X29" s="54">
        <f t="shared" si="5"/>
        <v>94.277000000000001</v>
      </c>
      <c r="Y29" s="54">
        <f t="shared" si="6"/>
        <v>0</v>
      </c>
      <c r="Z29" s="54">
        <f t="shared" si="12"/>
        <v>-8.2239909560000015</v>
      </c>
      <c r="AA29" s="54">
        <f t="shared" si="7"/>
        <v>1.4720000000000002</v>
      </c>
      <c r="AB29" s="54">
        <f t="shared" si="13"/>
        <v>6.5153908938815759</v>
      </c>
      <c r="AC29" s="54">
        <f t="shared" si="8"/>
        <v>4.7587000000000002</v>
      </c>
      <c r="AD29" s="83">
        <f t="shared" si="9"/>
        <v>0</v>
      </c>
      <c r="AE29" s="83">
        <f t="shared" si="14"/>
        <v>0</v>
      </c>
      <c r="AF29" s="53"/>
      <c r="AG29" s="53">
        <f t="shared" si="10"/>
        <v>333.28493558796038</v>
      </c>
      <c r="AH29" s="55">
        <f t="shared" si="15"/>
        <v>1.5074885394759168E-2</v>
      </c>
    </row>
    <row r="30" spans="1:36" x14ac:dyDescent="0.25">
      <c r="A30" s="1">
        <v>43711</v>
      </c>
      <c r="B30" s="70">
        <f t="shared" si="23"/>
        <v>11.39</v>
      </c>
      <c r="C30" s="72">
        <f t="shared" si="24"/>
        <v>9.0340000000000004E-2</v>
      </c>
      <c r="D30" s="70">
        <f t="shared" si="20"/>
        <v>1</v>
      </c>
      <c r="E30" s="72">
        <f t="shared" si="19"/>
        <v>3.7599999999999999E-3</v>
      </c>
      <c r="F30" s="51">
        <v>1.77E-2</v>
      </c>
      <c r="G30" s="70">
        <v>0</v>
      </c>
      <c r="H30" s="72">
        <v>4.0989999999999999E-2</v>
      </c>
      <c r="I30" s="72">
        <v>0</v>
      </c>
      <c r="J30" s="80">
        <v>-3.7523000000000001E-2</v>
      </c>
      <c r="K30" s="72">
        <f t="shared" si="18"/>
        <v>6.4000000000000005E-4</v>
      </c>
      <c r="L30" s="55">
        <v>0.02</v>
      </c>
      <c r="M30" s="74">
        <v>2.0690000000000001E-3</v>
      </c>
      <c r="N30" s="72">
        <v>0</v>
      </c>
      <c r="O30" s="55">
        <v>0</v>
      </c>
      <c r="Q30" s="1">
        <f t="shared" si="11"/>
        <v>43711</v>
      </c>
      <c r="R30" s="54">
        <f t="shared" si="0"/>
        <v>11.39</v>
      </c>
      <c r="S30" s="54">
        <f t="shared" si="22"/>
        <v>207.78200000000001</v>
      </c>
      <c r="T30" s="54">
        <f t="shared" si="2"/>
        <v>1</v>
      </c>
      <c r="U30" s="54">
        <f t="shared" si="3"/>
        <v>8.6479999999999997</v>
      </c>
      <c r="V30" s="54">
        <f t="shared" si="17"/>
        <v>5.665835650078801</v>
      </c>
      <c r="W30" s="54">
        <f t="shared" si="4"/>
        <v>0</v>
      </c>
      <c r="X30" s="54">
        <f t="shared" si="5"/>
        <v>94.277000000000001</v>
      </c>
      <c r="Y30" s="54">
        <f t="shared" si="6"/>
        <v>0</v>
      </c>
      <c r="Z30" s="54">
        <f t="shared" si="12"/>
        <v>-8.2239909560000015</v>
      </c>
      <c r="AA30" s="54">
        <f t="shared" si="7"/>
        <v>1.4720000000000002</v>
      </c>
      <c r="AB30" s="54">
        <f t="shared" si="13"/>
        <v>6.5153908938815759</v>
      </c>
      <c r="AC30" s="54">
        <f t="shared" si="8"/>
        <v>4.7587000000000002</v>
      </c>
      <c r="AD30" s="83">
        <f t="shared" si="9"/>
        <v>0</v>
      </c>
      <c r="AE30" s="83">
        <f t="shared" si="14"/>
        <v>0</v>
      </c>
      <c r="AF30" s="53"/>
      <c r="AG30" s="53">
        <f t="shared" si="10"/>
        <v>333.28493558796038</v>
      </c>
      <c r="AH30" s="55">
        <f t="shared" si="15"/>
        <v>0</v>
      </c>
    </row>
    <row r="31" spans="1:36" x14ac:dyDescent="0.25">
      <c r="A31" s="1">
        <v>43739</v>
      </c>
      <c r="B31" s="70">
        <f t="shared" si="23"/>
        <v>11.39</v>
      </c>
      <c r="C31" s="72">
        <f t="shared" si="24"/>
        <v>9.0340000000000004E-2</v>
      </c>
      <c r="D31" s="70">
        <f t="shared" si="20"/>
        <v>1</v>
      </c>
      <c r="E31" s="72">
        <f t="shared" si="19"/>
        <v>3.7599999999999999E-3</v>
      </c>
      <c r="F31" s="51">
        <v>1.77E-2</v>
      </c>
      <c r="G31" s="70">
        <v>0</v>
      </c>
      <c r="H31" s="72">
        <v>3.9129999999999998E-2</v>
      </c>
      <c r="I31" s="72">
        <v>0</v>
      </c>
      <c r="J31" s="80">
        <v>-3.7523000000000001E-2</v>
      </c>
      <c r="K31" s="72">
        <f t="shared" si="18"/>
        <v>6.4000000000000005E-4</v>
      </c>
      <c r="L31" s="55">
        <v>0.02</v>
      </c>
      <c r="M31" s="74">
        <v>2.0690000000000001E-3</v>
      </c>
      <c r="N31" s="72">
        <v>0</v>
      </c>
      <c r="O31" s="55">
        <v>0</v>
      </c>
      <c r="Q31" s="1">
        <f t="shared" si="11"/>
        <v>43739</v>
      </c>
      <c r="R31" s="54">
        <f t="shared" si="0"/>
        <v>11.39</v>
      </c>
      <c r="S31" s="54">
        <f t="shared" si="22"/>
        <v>207.78200000000001</v>
      </c>
      <c r="T31" s="54">
        <f t="shared" si="2"/>
        <v>1</v>
      </c>
      <c r="U31" s="54">
        <f t="shared" si="3"/>
        <v>8.6479999999999997</v>
      </c>
      <c r="V31" s="54">
        <f t="shared" si="17"/>
        <v>5.5901150500788006</v>
      </c>
      <c r="W31" s="54">
        <f t="shared" si="4"/>
        <v>0</v>
      </c>
      <c r="X31" s="54">
        <f t="shared" si="5"/>
        <v>89.998999999999995</v>
      </c>
      <c r="Y31" s="54">
        <f t="shared" si="6"/>
        <v>0</v>
      </c>
      <c r="Z31" s="54">
        <f t="shared" si="12"/>
        <v>-8.2239909560000015</v>
      </c>
      <c r="AA31" s="54">
        <f t="shared" si="7"/>
        <v>1.4720000000000002</v>
      </c>
      <c r="AB31" s="54">
        <f t="shared" si="13"/>
        <v>6.4283164818815752</v>
      </c>
      <c r="AC31" s="54">
        <f t="shared" si="8"/>
        <v>4.7587000000000002</v>
      </c>
      <c r="AD31" s="83">
        <f t="shared" si="9"/>
        <v>0</v>
      </c>
      <c r="AE31" s="83">
        <f t="shared" si="14"/>
        <v>0</v>
      </c>
      <c r="AF31" s="53"/>
      <c r="AG31" s="53">
        <f t="shared" si="10"/>
        <v>328.8441405759603</v>
      </c>
      <c r="AH31" s="55">
        <f t="shared" si="15"/>
        <v>-1.3324319637087433E-2</v>
      </c>
    </row>
    <row r="32" spans="1:36" x14ac:dyDescent="0.25">
      <c r="A32" s="1">
        <v>43831</v>
      </c>
      <c r="B32" s="70">
        <f t="shared" si="23"/>
        <v>11.39</v>
      </c>
      <c r="C32" s="72">
        <f t="shared" si="24"/>
        <v>9.0340000000000004E-2</v>
      </c>
      <c r="D32" s="70">
        <f t="shared" si="20"/>
        <v>1</v>
      </c>
      <c r="E32" s="72">
        <f t="shared" si="19"/>
        <v>3.7599999999999999E-3</v>
      </c>
      <c r="F32" s="51">
        <v>1.8200000000000001E-2</v>
      </c>
      <c r="G32" s="70">
        <v>0</v>
      </c>
      <c r="H32" s="72">
        <v>3.6740000000000002E-2</v>
      </c>
      <c r="I32" s="72">
        <v>0</v>
      </c>
      <c r="J32" s="80">
        <v>-3.7523000000000001E-2</v>
      </c>
      <c r="K32" s="72">
        <f>+Riders!J32</f>
        <v>4.7399999999999997E-4</v>
      </c>
      <c r="L32" s="55">
        <v>0.02</v>
      </c>
      <c r="M32" s="74">
        <v>2.8600000000000001E-3</v>
      </c>
      <c r="N32" s="72">
        <v>0</v>
      </c>
      <c r="O32" s="55">
        <v>0</v>
      </c>
      <c r="Q32" s="1">
        <f t="shared" si="11"/>
        <v>43831</v>
      </c>
      <c r="R32" s="54">
        <f t="shared" si="0"/>
        <v>11.39</v>
      </c>
      <c r="S32" s="54">
        <f t="shared" si="22"/>
        <v>207.78200000000001</v>
      </c>
      <c r="T32" s="54">
        <f t="shared" si="2"/>
        <v>1</v>
      </c>
      <c r="U32" s="54">
        <f t="shared" si="3"/>
        <v>8.6479999999999997</v>
      </c>
      <c r="V32" s="54">
        <f t="shared" si="17"/>
        <v>5.6741450046008</v>
      </c>
      <c r="W32" s="54">
        <f t="shared" si="4"/>
        <v>0</v>
      </c>
      <c r="X32" s="54">
        <f t="shared" si="5"/>
        <v>84.50200000000001</v>
      </c>
      <c r="Y32" s="54">
        <f t="shared" si="6"/>
        <v>0</v>
      </c>
      <c r="Z32" s="54">
        <f t="shared" si="12"/>
        <v>-8.2239909560000015</v>
      </c>
      <c r="AA32" s="54">
        <f t="shared" si="7"/>
        <v>1.0901999999999998</v>
      </c>
      <c r="AB32" s="54">
        <f t="shared" si="13"/>
        <v>6.3488070809720147</v>
      </c>
      <c r="AC32" s="54">
        <f t="shared" si="8"/>
        <v>6.5780000000000003</v>
      </c>
      <c r="AD32" s="83">
        <f t="shared" si="9"/>
        <v>0</v>
      </c>
      <c r="AE32" s="83">
        <f t="shared" si="14"/>
        <v>0</v>
      </c>
      <c r="AF32" s="53"/>
      <c r="AG32" s="53">
        <f t="shared" si="10"/>
        <v>324.78916112957279</v>
      </c>
      <c r="AH32" s="55">
        <f t="shared" si="15"/>
        <v>-1.2331007143035408E-2</v>
      </c>
      <c r="AI32" s="56">
        <v>272.20699999999999</v>
      </c>
      <c r="AJ32" s="55">
        <f>+(AI32-AI27)/AI27</f>
        <v>1.9505691032550568E-2</v>
      </c>
    </row>
    <row r="33" spans="1:36" x14ac:dyDescent="0.25">
      <c r="A33" s="1">
        <v>43922</v>
      </c>
      <c r="B33" s="70">
        <f t="shared" si="23"/>
        <v>11.39</v>
      </c>
      <c r="C33" s="72">
        <f t="shared" si="24"/>
        <v>9.0340000000000004E-2</v>
      </c>
      <c r="D33" s="70">
        <f t="shared" si="20"/>
        <v>1</v>
      </c>
      <c r="E33" s="72">
        <f t="shared" si="19"/>
        <v>3.7599999999999999E-3</v>
      </c>
      <c r="F33" s="51">
        <v>1.8200000000000001E-2</v>
      </c>
      <c r="G33" s="70">
        <v>0</v>
      </c>
      <c r="H33" s="72">
        <v>3.7139999999999999E-2</v>
      </c>
      <c r="I33" s="72">
        <v>0</v>
      </c>
      <c r="J33" s="80">
        <v>-3.7523000000000001E-2</v>
      </c>
      <c r="K33" s="72">
        <f t="shared" si="18"/>
        <v>4.7399999999999997E-4</v>
      </c>
      <c r="L33" s="55">
        <v>0.02</v>
      </c>
      <c r="M33" s="74">
        <v>2.8600000000000001E-3</v>
      </c>
      <c r="N33" s="72">
        <v>0</v>
      </c>
      <c r="O33" s="55">
        <v>0</v>
      </c>
      <c r="Q33" s="1">
        <f t="shared" si="11"/>
        <v>43922</v>
      </c>
      <c r="R33" s="54">
        <f t="shared" si="0"/>
        <v>11.39</v>
      </c>
      <c r="S33" s="54">
        <f t="shared" si="22"/>
        <v>207.78200000000001</v>
      </c>
      <c r="T33" s="54">
        <f t="shared" si="2"/>
        <v>1</v>
      </c>
      <c r="U33" s="54">
        <f t="shared" si="3"/>
        <v>8.6479999999999997</v>
      </c>
      <c r="V33" s="54">
        <f t="shared" si="17"/>
        <v>5.6908890046008</v>
      </c>
      <c r="W33" s="54">
        <f t="shared" si="4"/>
        <v>0</v>
      </c>
      <c r="X33" s="54">
        <f t="shared" si="5"/>
        <v>85.421999999999997</v>
      </c>
      <c r="Y33" s="54">
        <f t="shared" si="6"/>
        <v>0</v>
      </c>
      <c r="Z33" s="54">
        <f t="shared" si="12"/>
        <v>-8.2239909560000015</v>
      </c>
      <c r="AA33" s="54">
        <f t="shared" si="7"/>
        <v>1.0901999999999998</v>
      </c>
      <c r="AB33" s="54">
        <f t="shared" si="13"/>
        <v>6.3675419609720159</v>
      </c>
      <c r="AC33" s="54">
        <f t="shared" si="8"/>
        <v>6.5780000000000003</v>
      </c>
      <c r="AD33" s="83">
        <f t="shared" si="9"/>
        <v>0</v>
      </c>
      <c r="AE33" s="83">
        <f t="shared" si="14"/>
        <v>0</v>
      </c>
      <c r="AF33" s="53"/>
      <c r="AG33" s="53">
        <f t="shared" si="10"/>
        <v>325.74464000957278</v>
      </c>
      <c r="AH33" s="55">
        <f t="shared" si="15"/>
        <v>2.9418434921810832E-3</v>
      </c>
    </row>
    <row r="34" spans="1:36" x14ac:dyDescent="0.25">
      <c r="A34" s="1">
        <v>44013</v>
      </c>
      <c r="B34" s="70">
        <f t="shared" si="23"/>
        <v>11.39</v>
      </c>
      <c r="C34" s="72">
        <f t="shared" si="24"/>
        <v>9.0340000000000004E-2</v>
      </c>
      <c r="D34" s="70">
        <f t="shared" si="20"/>
        <v>1</v>
      </c>
      <c r="E34" s="72">
        <f t="shared" si="19"/>
        <v>3.7599999999999999E-3</v>
      </c>
      <c r="F34" s="51">
        <v>1.9800000000000002E-2</v>
      </c>
      <c r="G34" s="70">
        <v>0</v>
      </c>
      <c r="H34" s="72">
        <v>3.4520000000000002E-2</v>
      </c>
      <c r="I34" s="72">
        <v>0</v>
      </c>
      <c r="J34" s="80">
        <v>-3.7523000000000001E-2</v>
      </c>
      <c r="K34" s="72">
        <f t="shared" si="18"/>
        <v>4.7399999999999997E-4</v>
      </c>
      <c r="L34" s="55">
        <v>0.02</v>
      </c>
      <c r="M34" s="74">
        <v>2.8600000000000001E-3</v>
      </c>
      <c r="N34" s="72">
        <v>0</v>
      </c>
      <c r="O34" s="55">
        <v>0</v>
      </c>
      <c r="Q34" s="1">
        <f t="shared" si="11"/>
        <v>44013</v>
      </c>
      <c r="R34" s="54">
        <f t="shared" si="0"/>
        <v>11.39</v>
      </c>
      <c r="S34" s="54">
        <f t="shared" si="22"/>
        <v>207.78200000000001</v>
      </c>
      <c r="T34" s="54">
        <f t="shared" si="2"/>
        <v>1</v>
      </c>
      <c r="U34" s="54">
        <f t="shared" si="3"/>
        <v>8.6479999999999997</v>
      </c>
      <c r="V34" s="54">
        <f t="shared" si="17"/>
        <v>6.0718721390712007</v>
      </c>
      <c r="W34" s="54">
        <f t="shared" si="4"/>
        <v>0</v>
      </c>
      <c r="X34" s="54">
        <f t="shared" ref="X34:X53" si="25">+$V$1*H34</f>
        <v>79.396000000000001</v>
      </c>
      <c r="Y34" s="54">
        <f t="shared" ref="Y34:Y53" si="26">+$V$1*I34</f>
        <v>0</v>
      </c>
      <c r="Z34" s="54">
        <f t="shared" si="12"/>
        <v>-8.2239909560000015</v>
      </c>
      <c r="AA34" s="54">
        <f t="shared" si="7"/>
        <v>1.0901999999999998</v>
      </c>
      <c r="AB34" s="54">
        <f t="shared" si="13"/>
        <v>6.2546416236614233</v>
      </c>
      <c r="AC34" s="54">
        <f t="shared" ref="AC34:AC53" si="27">+$V$1*M34</f>
        <v>6.5780000000000003</v>
      </c>
      <c r="AD34" s="83">
        <f t="shared" ref="AD34:AD53" si="28">+$V$1*N34</f>
        <v>0</v>
      </c>
      <c r="AE34" s="83">
        <f t="shared" si="14"/>
        <v>0</v>
      </c>
      <c r="AF34" s="53"/>
      <c r="AG34" s="53">
        <f t="shared" si="10"/>
        <v>319.98672280673259</v>
      </c>
      <c r="AH34" s="55">
        <f t="shared" si="15"/>
        <v>-1.7676168678235134E-2</v>
      </c>
    </row>
    <row r="35" spans="1:36" x14ac:dyDescent="0.25">
      <c r="A35" s="1">
        <v>44105</v>
      </c>
      <c r="B35" s="70">
        <f t="shared" si="23"/>
        <v>11.39</v>
      </c>
      <c r="C35" s="72">
        <f t="shared" si="24"/>
        <v>9.0340000000000004E-2</v>
      </c>
      <c r="D35" s="70">
        <f t="shared" si="20"/>
        <v>1</v>
      </c>
      <c r="E35" s="72">
        <f t="shared" si="19"/>
        <v>3.7599999999999999E-3</v>
      </c>
      <c r="F35" s="51">
        <v>1.9800000000000002E-2</v>
      </c>
      <c r="G35" s="70">
        <v>0</v>
      </c>
      <c r="H35" s="72">
        <v>3.1539999999999999E-2</v>
      </c>
      <c r="I35" s="72">
        <v>0</v>
      </c>
      <c r="J35" s="80">
        <v>-3.7523000000000001E-2</v>
      </c>
      <c r="K35" s="72">
        <f t="shared" si="18"/>
        <v>4.7399999999999997E-4</v>
      </c>
      <c r="L35" s="55">
        <v>0.02</v>
      </c>
      <c r="M35" s="74">
        <v>2.8600000000000001E-3</v>
      </c>
      <c r="N35" s="72">
        <v>0</v>
      </c>
      <c r="O35" s="55">
        <v>0</v>
      </c>
      <c r="Q35" s="1">
        <f t="shared" si="11"/>
        <v>44105</v>
      </c>
      <c r="R35" s="54">
        <f t="shared" ref="R35:R53" si="29">+B35</f>
        <v>11.39</v>
      </c>
      <c r="S35" s="54">
        <f t="shared" si="22"/>
        <v>207.78200000000001</v>
      </c>
      <c r="T35" s="54">
        <f t="shared" ref="T35:T53" si="30">+D35</f>
        <v>1</v>
      </c>
      <c r="U35" s="54">
        <f t="shared" ref="U35:U56" si="31">+$V$1*E35</f>
        <v>8.6479999999999997</v>
      </c>
      <c r="V35" s="54">
        <f t="shared" si="17"/>
        <v>5.9361629390712007</v>
      </c>
      <c r="W35" s="54">
        <f t="shared" ref="W35:W56" si="32">+G35</f>
        <v>0</v>
      </c>
      <c r="X35" s="54">
        <f t="shared" si="25"/>
        <v>72.542000000000002</v>
      </c>
      <c r="Y35" s="54">
        <f t="shared" si="26"/>
        <v>0</v>
      </c>
      <c r="Z35" s="54">
        <f t="shared" si="12"/>
        <v>-8.2239909560000015</v>
      </c>
      <c r="AA35" s="54">
        <f t="shared" ref="AA35:AA56" si="33">+$V$1*K35</f>
        <v>1.0901999999999998</v>
      </c>
      <c r="AB35" s="54">
        <f t="shared" si="13"/>
        <v>6.1148474396614239</v>
      </c>
      <c r="AC35" s="54">
        <f t="shared" si="27"/>
        <v>6.5780000000000003</v>
      </c>
      <c r="AD35" s="83">
        <f t="shared" si="28"/>
        <v>0</v>
      </c>
      <c r="AE35" s="83">
        <f t="shared" si="14"/>
        <v>0</v>
      </c>
      <c r="AF35" s="53"/>
      <c r="AG35" s="53">
        <f t="shared" ref="AG35:AG56" si="34">SUM(R35:AF35)</f>
        <v>312.85721942273261</v>
      </c>
      <c r="AH35" s="55">
        <f t="shared" si="15"/>
        <v>-2.228062252541051E-2</v>
      </c>
    </row>
    <row r="36" spans="1:36" x14ac:dyDescent="0.25">
      <c r="A36" s="1">
        <v>44197</v>
      </c>
      <c r="B36" s="70">
        <f t="shared" si="23"/>
        <v>11.39</v>
      </c>
      <c r="C36" s="72">
        <f t="shared" si="24"/>
        <v>9.0340000000000004E-2</v>
      </c>
      <c r="D36" s="70">
        <f t="shared" si="20"/>
        <v>1</v>
      </c>
      <c r="E36" s="72">
        <f t="shared" si="19"/>
        <v>3.7599999999999999E-3</v>
      </c>
      <c r="F36" s="51">
        <v>1.95E-2</v>
      </c>
      <c r="G36" s="70">
        <v>0</v>
      </c>
      <c r="H36" s="72">
        <v>3.5009999999999999E-2</v>
      </c>
      <c r="I36" s="72">
        <v>0</v>
      </c>
      <c r="J36" s="80">
        <v>-3.7523000000000001E-2</v>
      </c>
      <c r="K36" s="72">
        <f>+Riders!J37</f>
        <v>1E-3</v>
      </c>
      <c r="L36" s="55">
        <v>0.02</v>
      </c>
      <c r="M36" s="74">
        <v>3.6549999999999998E-3</v>
      </c>
      <c r="N36" s="72">
        <v>0</v>
      </c>
      <c r="O36" s="55">
        <v>0</v>
      </c>
      <c r="Q36" s="1">
        <f t="shared" si="11"/>
        <v>44197</v>
      </c>
      <c r="R36" s="54">
        <f t="shared" si="29"/>
        <v>11.39</v>
      </c>
      <c r="S36" s="54">
        <f t="shared" si="22"/>
        <v>207.78200000000001</v>
      </c>
      <c r="T36" s="54">
        <f t="shared" si="30"/>
        <v>1</v>
      </c>
      <c r="U36" s="54">
        <f t="shared" si="31"/>
        <v>8.6479999999999997</v>
      </c>
      <c r="V36" s="54">
        <f t="shared" si="17"/>
        <v>6.0610974263580015</v>
      </c>
      <c r="W36" s="54">
        <f t="shared" si="32"/>
        <v>0</v>
      </c>
      <c r="X36" s="54">
        <f t="shared" si="25"/>
        <v>80.522999999999996</v>
      </c>
      <c r="Y36" s="54">
        <f t="shared" si="26"/>
        <v>0</v>
      </c>
      <c r="Z36" s="54">
        <f t="shared" si="12"/>
        <v>-8.2239909560000015</v>
      </c>
      <c r="AA36" s="54">
        <f t="shared" si="33"/>
        <v>2.3000000000000003</v>
      </c>
      <c r="AB36" s="54">
        <f t="shared" si="13"/>
        <v>6.3377321294071605</v>
      </c>
      <c r="AC36" s="54">
        <f t="shared" si="27"/>
        <v>8.4064999999999994</v>
      </c>
      <c r="AD36" s="83">
        <f t="shared" si="28"/>
        <v>0</v>
      </c>
      <c r="AE36" s="83">
        <f t="shared" si="14"/>
        <v>0</v>
      </c>
      <c r="AF36" s="53"/>
      <c r="AG36" s="53">
        <f t="shared" si="34"/>
        <v>324.22433859976519</v>
      </c>
      <c r="AH36" s="55">
        <f t="shared" si="15"/>
        <v>3.6333248751640054E-2</v>
      </c>
      <c r="AI36" s="56">
        <v>281.84500000000003</v>
      </c>
      <c r="AJ36" s="55">
        <f>+(AI36-AI32)/AI32</f>
        <v>3.5406877853986246E-2</v>
      </c>
    </row>
    <row r="37" spans="1:36" x14ac:dyDescent="0.25">
      <c r="A37" s="1">
        <v>44209</v>
      </c>
      <c r="B37" s="70">
        <f t="shared" si="23"/>
        <v>11.39</v>
      </c>
      <c r="C37" s="72">
        <f t="shared" si="24"/>
        <v>9.0340000000000004E-2</v>
      </c>
      <c r="D37" s="70">
        <v>1.46</v>
      </c>
      <c r="E37" s="72">
        <f t="shared" si="19"/>
        <v>3.7599999999999999E-3</v>
      </c>
      <c r="F37" s="51">
        <v>1.95E-2</v>
      </c>
      <c r="G37" s="70">
        <v>0</v>
      </c>
      <c r="H37" s="72">
        <v>3.5009999999999999E-2</v>
      </c>
      <c r="I37" s="72">
        <v>0</v>
      </c>
      <c r="J37" s="80">
        <v>-3.7523000000000001E-2</v>
      </c>
      <c r="K37" s="72">
        <f t="shared" si="18"/>
        <v>1E-3</v>
      </c>
      <c r="L37" s="55">
        <v>0.02</v>
      </c>
      <c r="M37" s="74">
        <v>3.6549999999999998E-3</v>
      </c>
      <c r="N37" s="72">
        <v>0</v>
      </c>
      <c r="O37" s="55">
        <v>0</v>
      </c>
      <c r="Q37" s="1">
        <f t="shared" si="11"/>
        <v>44209</v>
      </c>
      <c r="R37" s="54">
        <f t="shared" si="29"/>
        <v>11.39</v>
      </c>
      <c r="S37" s="54">
        <f t="shared" si="22"/>
        <v>207.78200000000001</v>
      </c>
      <c r="T37" s="54">
        <f t="shared" si="30"/>
        <v>1.46</v>
      </c>
      <c r="U37" s="54">
        <f t="shared" si="31"/>
        <v>8.6479999999999997</v>
      </c>
      <c r="V37" s="54">
        <f t="shared" si="17"/>
        <v>6.0610974263580015</v>
      </c>
      <c r="W37" s="54">
        <f t="shared" si="32"/>
        <v>0</v>
      </c>
      <c r="X37" s="54">
        <f t="shared" si="25"/>
        <v>80.522999999999996</v>
      </c>
      <c r="Y37" s="54">
        <f t="shared" si="26"/>
        <v>0</v>
      </c>
      <c r="Z37" s="54">
        <f t="shared" si="12"/>
        <v>-8.2239909560000015</v>
      </c>
      <c r="AA37" s="54">
        <f t="shared" si="33"/>
        <v>2.3000000000000003</v>
      </c>
      <c r="AB37" s="54">
        <f t="shared" si="13"/>
        <v>6.3377321294071605</v>
      </c>
      <c r="AC37" s="54">
        <f t="shared" si="27"/>
        <v>8.4064999999999994</v>
      </c>
      <c r="AD37" s="83">
        <f t="shared" si="28"/>
        <v>0</v>
      </c>
      <c r="AE37" s="83">
        <f t="shared" si="14"/>
        <v>0</v>
      </c>
      <c r="AF37" s="53"/>
      <c r="AG37" s="53">
        <f t="shared" si="34"/>
        <v>324.68433859976523</v>
      </c>
      <c r="AH37" s="55">
        <f t="shared" si="15"/>
        <v>1.4187707251918488E-3</v>
      </c>
    </row>
    <row r="38" spans="1:36" x14ac:dyDescent="0.25">
      <c r="A38" s="1">
        <v>44265</v>
      </c>
      <c r="B38" s="70">
        <f t="shared" si="23"/>
        <v>11.39</v>
      </c>
      <c r="C38" s="72">
        <f t="shared" si="24"/>
        <v>9.0340000000000004E-2</v>
      </c>
      <c r="D38" s="70">
        <f t="shared" si="20"/>
        <v>1.46</v>
      </c>
      <c r="E38" s="72">
        <f t="shared" si="19"/>
        <v>3.7599999999999999E-3</v>
      </c>
      <c r="F38" s="51">
        <v>1.95E-2</v>
      </c>
      <c r="G38" s="70">
        <v>0</v>
      </c>
      <c r="H38" s="72">
        <v>3.5009999999999999E-2</v>
      </c>
      <c r="I38" s="78">
        <v>5.79E-3</v>
      </c>
      <c r="J38" s="80">
        <v>-3.7523000000000001E-2</v>
      </c>
      <c r="K38" s="72">
        <f t="shared" si="18"/>
        <v>1E-3</v>
      </c>
      <c r="L38" s="55">
        <v>0.02</v>
      </c>
      <c r="M38" s="74">
        <v>3.6549999999999998E-3</v>
      </c>
      <c r="N38" s="72">
        <v>0</v>
      </c>
      <c r="O38" s="55">
        <v>0</v>
      </c>
      <c r="Q38" s="1">
        <f t="shared" si="11"/>
        <v>44265</v>
      </c>
      <c r="R38" s="54">
        <f t="shared" si="29"/>
        <v>11.39</v>
      </c>
      <c r="S38" s="54">
        <f t="shared" si="22"/>
        <v>207.78200000000001</v>
      </c>
      <c r="T38" s="54">
        <f t="shared" si="30"/>
        <v>1.46</v>
      </c>
      <c r="U38" s="54">
        <f t="shared" si="31"/>
        <v>8.6479999999999997</v>
      </c>
      <c r="V38" s="54">
        <f t="shared" si="17"/>
        <v>6.0610974263580015</v>
      </c>
      <c r="W38" s="54">
        <f t="shared" si="32"/>
        <v>0</v>
      </c>
      <c r="X38" s="54">
        <f t="shared" si="25"/>
        <v>80.522999999999996</v>
      </c>
      <c r="Y38" s="54">
        <f t="shared" si="26"/>
        <v>13.317</v>
      </c>
      <c r="Z38" s="54">
        <f t="shared" si="12"/>
        <v>-8.2239909560000015</v>
      </c>
      <c r="AA38" s="54">
        <f t="shared" si="33"/>
        <v>2.3000000000000003</v>
      </c>
      <c r="AB38" s="54">
        <f t="shared" si="13"/>
        <v>6.3377321294071605</v>
      </c>
      <c r="AC38" s="54">
        <f t="shared" si="27"/>
        <v>8.4064999999999994</v>
      </c>
      <c r="AD38" s="83">
        <f t="shared" si="28"/>
        <v>0</v>
      </c>
      <c r="AE38" s="83">
        <f t="shared" si="14"/>
        <v>0</v>
      </c>
      <c r="AF38" s="53"/>
      <c r="AG38" s="53">
        <f t="shared" si="34"/>
        <v>338.00133859976523</v>
      </c>
      <c r="AH38" s="55">
        <f t="shared" si="15"/>
        <v>4.1015221299034461E-2</v>
      </c>
    </row>
    <row r="39" spans="1:36" x14ac:dyDescent="0.25">
      <c r="A39" s="1">
        <v>44287</v>
      </c>
      <c r="B39" s="70">
        <f t="shared" si="23"/>
        <v>11.39</v>
      </c>
      <c r="C39" s="72">
        <f t="shared" si="24"/>
        <v>9.0340000000000004E-2</v>
      </c>
      <c r="D39" s="70">
        <f t="shared" si="20"/>
        <v>1.46</v>
      </c>
      <c r="E39" s="72">
        <f t="shared" si="19"/>
        <v>3.7599999999999999E-3</v>
      </c>
      <c r="F39" s="51">
        <v>1.95E-2</v>
      </c>
      <c r="G39" s="70">
        <v>0</v>
      </c>
      <c r="H39" s="72">
        <v>3.5549999999999998E-2</v>
      </c>
      <c r="I39" s="78">
        <v>5.79E-3</v>
      </c>
      <c r="J39" s="80">
        <v>-3.7523000000000001E-2</v>
      </c>
      <c r="K39" s="72">
        <f t="shared" si="18"/>
        <v>1E-3</v>
      </c>
      <c r="L39" s="55">
        <v>0.02</v>
      </c>
      <c r="M39" s="74">
        <v>3.6549999999999998E-3</v>
      </c>
      <c r="N39" s="72">
        <v>0</v>
      </c>
      <c r="O39" s="55">
        <v>0</v>
      </c>
      <c r="Q39" s="1">
        <f t="shared" si="11"/>
        <v>44287</v>
      </c>
      <c r="R39" s="54">
        <f t="shared" si="29"/>
        <v>11.39</v>
      </c>
      <c r="S39" s="54">
        <f t="shared" si="22"/>
        <v>207.78200000000001</v>
      </c>
      <c r="T39" s="54">
        <f t="shared" si="30"/>
        <v>1.46</v>
      </c>
      <c r="U39" s="54">
        <f t="shared" si="31"/>
        <v>8.6479999999999997</v>
      </c>
      <c r="V39" s="54">
        <f t="shared" si="17"/>
        <v>6.0853164263580011</v>
      </c>
      <c r="W39" s="54">
        <f t="shared" si="32"/>
        <v>0</v>
      </c>
      <c r="X39" s="54">
        <f t="shared" si="25"/>
        <v>81.765000000000001</v>
      </c>
      <c r="Y39" s="54">
        <f t="shared" si="26"/>
        <v>13.317</v>
      </c>
      <c r="Z39" s="54">
        <f t="shared" si="12"/>
        <v>-8.2239909560000015</v>
      </c>
      <c r="AA39" s="54">
        <f t="shared" si="33"/>
        <v>2.3000000000000003</v>
      </c>
      <c r="AB39" s="54">
        <f t="shared" si="13"/>
        <v>6.3630565094071612</v>
      </c>
      <c r="AC39" s="54">
        <f t="shared" si="27"/>
        <v>8.4064999999999994</v>
      </c>
      <c r="AD39" s="83">
        <f t="shared" si="28"/>
        <v>0</v>
      </c>
      <c r="AE39" s="83">
        <f t="shared" si="14"/>
        <v>0</v>
      </c>
      <c r="AF39" s="53"/>
      <c r="AG39" s="53">
        <f t="shared" si="34"/>
        <v>339.29288197976518</v>
      </c>
      <c r="AH39" s="55">
        <f t="shared" si="15"/>
        <v>3.8211191273691825E-3</v>
      </c>
    </row>
    <row r="40" spans="1:36" x14ac:dyDescent="0.25">
      <c r="A40" s="1">
        <v>44378</v>
      </c>
      <c r="B40" s="70">
        <f t="shared" si="23"/>
        <v>11.39</v>
      </c>
      <c r="C40" s="72">
        <f t="shared" si="24"/>
        <v>9.0340000000000004E-2</v>
      </c>
      <c r="D40" s="70">
        <f t="shared" si="20"/>
        <v>1.46</v>
      </c>
      <c r="E40" s="72">
        <f t="shared" si="19"/>
        <v>3.7599999999999999E-3</v>
      </c>
      <c r="F40" s="51">
        <v>2.75E-2</v>
      </c>
      <c r="G40" s="70">
        <v>0</v>
      </c>
      <c r="H40" s="72">
        <v>3.8539999999999998E-2</v>
      </c>
      <c r="I40" s="78">
        <v>5.79E-3</v>
      </c>
      <c r="J40" s="80">
        <v>-3.7523000000000001E-2</v>
      </c>
      <c r="K40" s="72">
        <f t="shared" si="18"/>
        <v>1E-3</v>
      </c>
      <c r="L40" s="55">
        <v>0.02</v>
      </c>
      <c r="M40" s="74">
        <v>3.6549999999999998E-3</v>
      </c>
      <c r="N40" s="72">
        <v>0</v>
      </c>
      <c r="O40" s="55">
        <v>0</v>
      </c>
      <c r="Q40" s="1">
        <f t="shared" si="11"/>
        <v>44378</v>
      </c>
      <c r="R40" s="54">
        <f t="shared" si="29"/>
        <v>11.39</v>
      </c>
      <c r="S40" s="54">
        <f t="shared" si="22"/>
        <v>207.78200000000001</v>
      </c>
      <c r="T40" s="54">
        <f t="shared" si="30"/>
        <v>1.46</v>
      </c>
      <c r="U40" s="54">
        <f t="shared" si="31"/>
        <v>8.6479999999999997</v>
      </c>
      <c r="V40" s="54">
        <f t="shared" si="17"/>
        <v>8.7709739987100015</v>
      </c>
      <c r="W40" s="54">
        <f t="shared" si="32"/>
        <v>0</v>
      </c>
      <c r="X40" s="54">
        <f t="shared" si="25"/>
        <v>88.641999999999996</v>
      </c>
      <c r="Y40" s="54">
        <f t="shared" si="26"/>
        <v>13.317</v>
      </c>
      <c r="Z40" s="54">
        <f t="shared" si="12"/>
        <v>-8.2239909560000015</v>
      </c>
      <c r="AA40" s="54">
        <f t="shared" si="33"/>
        <v>2.3000000000000003</v>
      </c>
      <c r="AB40" s="54">
        <f t="shared" si="13"/>
        <v>6.5543096608541997</v>
      </c>
      <c r="AC40" s="54">
        <f t="shared" si="27"/>
        <v>8.4064999999999994</v>
      </c>
      <c r="AD40" s="83">
        <f t="shared" si="28"/>
        <v>0</v>
      </c>
      <c r="AE40" s="83">
        <f t="shared" si="14"/>
        <v>0</v>
      </c>
      <c r="AF40" s="53"/>
      <c r="AG40" s="53">
        <f t="shared" si="34"/>
        <v>349.04679270356422</v>
      </c>
      <c r="AH40" s="55">
        <f t="shared" si="15"/>
        <v>2.874776112863088E-2</v>
      </c>
    </row>
    <row r="41" spans="1:36" ht="15.75" thickBot="1" x14ac:dyDescent="0.3">
      <c r="A41" s="1">
        <v>44470</v>
      </c>
      <c r="B41" s="70">
        <f t="shared" si="23"/>
        <v>11.39</v>
      </c>
      <c r="C41" s="72">
        <f t="shared" si="24"/>
        <v>9.0340000000000004E-2</v>
      </c>
      <c r="D41" s="70">
        <f t="shared" si="20"/>
        <v>1.46</v>
      </c>
      <c r="E41" s="72">
        <f t="shared" si="19"/>
        <v>3.7599999999999999E-3</v>
      </c>
      <c r="F41" s="51">
        <v>2.75E-2</v>
      </c>
      <c r="G41" s="70">
        <v>0.5</v>
      </c>
      <c r="H41" s="72">
        <v>4.7199999999999999E-2</v>
      </c>
      <c r="I41" s="78">
        <v>5.79E-3</v>
      </c>
      <c r="J41" s="80">
        <v>-3.7523000000000001E-2</v>
      </c>
      <c r="K41" s="72">
        <f t="shared" si="18"/>
        <v>1E-3</v>
      </c>
      <c r="L41" s="55">
        <v>0.02</v>
      </c>
      <c r="M41" s="74">
        <v>3.6549999999999998E-3</v>
      </c>
      <c r="N41" s="72">
        <v>0</v>
      </c>
      <c r="O41" s="55">
        <v>0</v>
      </c>
      <c r="Q41" s="1">
        <f t="shared" si="11"/>
        <v>44470</v>
      </c>
      <c r="R41" s="54">
        <f t="shared" si="29"/>
        <v>11.39</v>
      </c>
      <c r="S41" s="54">
        <f t="shared" si="22"/>
        <v>207.78200000000001</v>
      </c>
      <c r="T41" s="54">
        <f t="shared" si="30"/>
        <v>1.46</v>
      </c>
      <c r="U41" s="54">
        <f t="shared" si="31"/>
        <v>8.6479999999999997</v>
      </c>
      <c r="V41" s="54">
        <f t="shared" si="17"/>
        <v>9.3187189987100005</v>
      </c>
      <c r="W41" s="54">
        <f t="shared" si="32"/>
        <v>0.5</v>
      </c>
      <c r="X41" s="54">
        <f t="shared" si="25"/>
        <v>108.56</v>
      </c>
      <c r="Y41" s="54">
        <f t="shared" si="26"/>
        <v>13.317</v>
      </c>
      <c r="Z41" s="54">
        <f t="shared" si="12"/>
        <v>-8.2239909560000015</v>
      </c>
      <c r="AA41" s="54">
        <f t="shared" si="33"/>
        <v>2.3000000000000003</v>
      </c>
      <c r="AB41" s="54">
        <f t="shared" si="13"/>
        <v>6.9636245608541998</v>
      </c>
      <c r="AC41" s="54">
        <f t="shared" si="27"/>
        <v>8.4064999999999994</v>
      </c>
      <c r="AD41" s="83">
        <f t="shared" si="28"/>
        <v>0</v>
      </c>
      <c r="AE41" s="83">
        <f t="shared" si="14"/>
        <v>0</v>
      </c>
      <c r="AF41" s="53"/>
      <c r="AG41" s="53">
        <f t="shared" si="34"/>
        <v>370.42185260356422</v>
      </c>
      <c r="AH41" s="55">
        <f t="shared" si="15"/>
        <v>6.1238379342890122E-2</v>
      </c>
    </row>
    <row r="42" spans="1:36" ht="15.75" thickBot="1" x14ac:dyDescent="0.3">
      <c r="A42" s="1">
        <v>44562</v>
      </c>
      <c r="B42" s="70">
        <f t="shared" si="23"/>
        <v>11.39</v>
      </c>
      <c r="C42" s="72">
        <f t="shared" si="24"/>
        <v>9.0340000000000004E-2</v>
      </c>
      <c r="D42" s="70">
        <f t="shared" si="20"/>
        <v>1.46</v>
      </c>
      <c r="E42" s="72">
        <f t="shared" si="19"/>
        <v>3.7599999999999999E-3</v>
      </c>
      <c r="F42" s="51">
        <v>2.75E-2</v>
      </c>
      <c r="G42" s="70">
        <v>0.5</v>
      </c>
      <c r="H42" s="72">
        <v>4.4240000000000002E-2</v>
      </c>
      <c r="I42" s="78">
        <v>5.79E-3</v>
      </c>
      <c r="J42" s="80">
        <v>-3.7523000000000001E-2</v>
      </c>
      <c r="K42" s="72">
        <f>+Riders!J42</f>
        <v>1.2999999999999999E-3</v>
      </c>
      <c r="L42" s="55">
        <v>0.02</v>
      </c>
      <c r="M42" s="74">
        <v>5.0720000000000001E-3</v>
      </c>
      <c r="N42" s="72">
        <v>0</v>
      </c>
      <c r="O42" s="55">
        <v>0</v>
      </c>
      <c r="Q42" s="1">
        <f t="shared" si="11"/>
        <v>44562</v>
      </c>
      <c r="R42" s="54">
        <f t="shared" si="29"/>
        <v>11.39</v>
      </c>
      <c r="S42" s="54">
        <f t="shared" si="22"/>
        <v>207.78200000000001</v>
      </c>
      <c r="T42" s="54">
        <f t="shared" si="30"/>
        <v>1.46</v>
      </c>
      <c r="U42" s="54">
        <f t="shared" si="31"/>
        <v>8.6479999999999997</v>
      </c>
      <c r="V42" s="54">
        <f t="shared" si="17"/>
        <v>9.2400992487100009</v>
      </c>
      <c r="W42" s="54">
        <f t="shared" si="32"/>
        <v>0.5</v>
      </c>
      <c r="X42" s="54">
        <f t="shared" si="25"/>
        <v>101.75200000000001</v>
      </c>
      <c r="Y42" s="54">
        <f t="shared" si="26"/>
        <v>13.317</v>
      </c>
      <c r="Z42" s="54">
        <f t="shared" si="12"/>
        <v>-8.2239909560000015</v>
      </c>
      <c r="AA42" s="54">
        <f t="shared" si="33"/>
        <v>2.9899999999999998</v>
      </c>
      <c r="AB42" s="54">
        <f t="shared" si="13"/>
        <v>6.9048741658542001</v>
      </c>
      <c r="AC42" s="54">
        <f t="shared" si="27"/>
        <v>11.6656</v>
      </c>
      <c r="AD42" s="83">
        <f t="shared" si="28"/>
        <v>0</v>
      </c>
      <c r="AE42" s="83">
        <f t="shared" si="14"/>
        <v>0</v>
      </c>
      <c r="AF42" s="53"/>
      <c r="AG42" s="53">
        <f t="shared" si="34"/>
        <v>367.42558245856424</v>
      </c>
      <c r="AH42" s="55">
        <f t="shared" si="15"/>
        <v>-8.0888050311833902E-3</v>
      </c>
      <c r="AI42" s="58">
        <v>304.42399999999998</v>
      </c>
      <c r="AJ42" s="55">
        <f>+(AI42-AI36)/AI36</f>
        <v>8.0111408753037835E-2</v>
      </c>
    </row>
    <row r="43" spans="1:36" x14ac:dyDescent="0.25">
      <c r="A43" s="1">
        <v>44652</v>
      </c>
      <c r="B43" s="70">
        <f t="shared" si="23"/>
        <v>11.39</v>
      </c>
      <c r="C43" s="72">
        <f t="shared" si="24"/>
        <v>9.0340000000000004E-2</v>
      </c>
      <c r="D43" s="70">
        <f t="shared" si="20"/>
        <v>1.46</v>
      </c>
      <c r="E43" s="72">
        <f t="shared" si="19"/>
        <v>3.7599999999999999E-3</v>
      </c>
      <c r="F43">
        <v>2.75E-2</v>
      </c>
      <c r="G43" s="70">
        <v>0.5</v>
      </c>
      <c r="H43" s="72">
        <v>5.101E-2</v>
      </c>
      <c r="I43" s="78">
        <v>5.79E-3</v>
      </c>
      <c r="J43" s="80">
        <v>-3.7523000000000001E-2</v>
      </c>
      <c r="K43" s="72">
        <f t="shared" si="18"/>
        <v>1.2999999999999999E-3</v>
      </c>
      <c r="L43" s="55">
        <v>0.02</v>
      </c>
      <c r="M43" s="74">
        <v>5.0720000000000001E-3</v>
      </c>
      <c r="N43" s="72">
        <v>0</v>
      </c>
      <c r="O43" s="55">
        <v>0</v>
      </c>
      <c r="Q43" s="1">
        <f t="shared" si="11"/>
        <v>44652</v>
      </c>
      <c r="R43" s="54">
        <f t="shared" si="29"/>
        <v>11.39</v>
      </c>
      <c r="S43" s="54">
        <f t="shared" si="22"/>
        <v>207.78200000000001</v>
      </c>
      <c r="T43" s="54">
        <f t="shared" si="30"/>
        <v>1.46</v>
      </c>
      <c r="U43" s="54">
        <f t="shared" si="31"/>
        <v>8.6479999999999997</v>
      </c>
      <c r="V43" s="54">
        <f t="shared" si="17"/>
        <v>9.668301748710002</v>
      </c>
      <c r="W43" s="54">
        <f t="shared" si="32"/>
        <v>0.5</v>
      </c>
      <c r="X43" s="54">
        <f t="shared" si="25"/>
        <v>117.32299999999999</v>
      </c>
      <c r="Y43" s="54">
        <f t="shared" si="26"/>
        <v>13.317</v>
      </c>
      <c r="Z43" s="54">
        <f t="shared" si="12"/>
        <v>-8.2239909560000015</v>
      </c>
      <c r="AA43" s="54">
        <f t="shared" si="33"/>
        <v>2.9899999999999998</v>
      </c>
      <c r="AB43" s="54">
        <f t="shared" si="13"/>
        <v>7.2248582158542005</v>
      </c>
      <c r="AC43" s="54">
        <f t="shared" si="27"/>
        <v>11.6656</v>
      </c>
      <c r="AD43" s="83">
        <f t="shared" si="28"/>
        <v>0</v>
      </c>
      <c r="AE43" s="83">
        <f t="shared" si="14"/>
        <v>0</v>
      </c>
      <c r="AF43" s="53"/>
      <c r="AG43" s="53">
        <f t="shared" si="34"/>
        <v>383.74476900856422</v>
      </c>
      <c r="AH43" s="55">
        <f t="shared" si="15"/>
        <v>4.4414943675949267E-2</v>
      </c>
    </row>
    <row r="44" spans="1:36" x14ac:dyDescent="0.25">
      <c r="A44" s="1">
        <v>44743</v>
      </c>
      <c r="B44" s="70">
        <f t="shared" si="23"/>
        <v>11.39</v>
      </c>
      <c r="C44" s="72">
        <f t="shared" si="24"/>
        <v>9.0340000000000004E-2</v>
      </c>
      <c r="D44" s="70">
        <f t="shared" si="20"/>
        <v>1.46</v>
      </c>
      <c r="E44" s="72">
        <f t="shared" si="19"/>
        <v>3.7599999999999999E-3</v>
      </c>
      <c r="F44" s="51">
        <v>2.2599999999999999E-2</v>
      </c>
      <c r="G44" s="70">
        <v>0.5</v>
      </c>
      <c r="H44" s="72">
        <v>6.0879999999999997E-2</v>
      </c>
      <c r="I44" s="78">
        <v>5.79E-3</v>
      </c>
      <c r="J44" s="80">
        <v>-3.7523000000000001E-2</v>
      </c>
      <c r="K44" s="72">
        <f t="shared" si="18"/>
        <v>1.2999999999999999E-3</v>
      </c>
      <c r="L44" s="55">
        <v>0.02</v>
      </c>
      <c r="M44" s="74">
        <v>5.0720000000000001E-3</v>
      </c>
      <c r="N44" s="72">
        <v>0</v>
      </c>
      <c r="O44" s="55">
        <v>0</v>
      </c>
      <c r="Q44" s="1">
        <f t="shared" si="11"/>
        <v>44743</v>
      </c>
      <c r="R44" s="54">
        <f t="shared" si="29"/>
        <v>11.39</v>
      </c>
      <c r="S44" s="54">
        <f t="shared" si="22"/>
        <v>207.78200000000001</v>
      </c>
      <c r="T44" s="54">
        <f t="shared" si="30"/>
        <v>1.46</v>
      </c>
      <c r="U44" s="54">
        <f t="shared" si="31"/>
        <v>8.6479999999999997</v>
      </c>
      <c r="V44" s="54">
        <f t="shared" si="17"/>
        <v>8.4586287643944011</v>
      </c>
      <c r="W44" s="54">
        <f t="shared" si="32"/>
        <v>0.5</v>
      </c>
      <c r="X44" s="54">
        <f t="shared" si="25"/>
        <v>140.024</v>
      </c>
      <c r="Y44" s="54">
        <f t="shared" si="26"/>
        <v>13.317</v>
      </c>
      <c r="Z44" s="54">
        <f t="shared" si="12"/>
        <v>-8.2239909560000015</v>
      </c>
      <c r="AA44" s="54">
        <f t="shared" si="33"/>
        <v>2.9899999999999998</v>
      </c>
      <c r="AB44" s="54">
        <f t="shared" si="13"/>
        <v>7.6546847561678888</v>
      </c>
      <c r="AC44" s="54">
        <f t="shared" si="27"/>
        <v>11.6656</v>
      </c>
      <c r="AD44" s="83">
        <f t="shared" si="28"/>
        <v>0</v>
      </c>
      <c r="AE44" s="83">
        <f t="shared" si="14"/>
        <v>0</v>
      </c>
      <c r="AF44" s="53"/>
      <c r="AG44" s="53">
        <f t="shared" si="34"/>
        <v>405.66592256456232</v>
      </c>
      <c r="AH44" s="55">
        <f t="shared" si="15"/>
        <v>5.7124305857336334E-2</v>
      </c>
    </row>
    <row r="45" spans="1:36" x14ac:dyDescent="0.25">
      <c r="A45" s="1">
        <v>44835</v>
      </c>
      <c r="B45" s="70">
        <f t="shared" si="23"/>
        <v>11.39</v>
      </c>
      <c r="C45" s="72">
        <f t="shared" si="24"/>
        <v>9.0340000000000004E-2</v>
      </c>
      <c r="D45" s="70">
        <f t="shared" si="20"/>
        <v>1.46</v>
      </c>
      <c r="E45" s="72">
        <f t="shared" si="19"/>
        <v>3.7599999999999999E-3</v>
      </c>
      <c r="F45" s="51">
        <v>2.2599999999999999E-2</v>
      </c>
      <c r="G45" s="70">
        <v>0.75</v>
      </c>
      <c r="H45" s="72">
        <v>6.0440000000000001E-2</v>
      </c>
      <c r="I45" s="78">
        <v>5.79E-3</v>
      </c>
      <c r="J45" s="80">
        <v>-3.7523000000000001E-2</v>
      </c>
      <c r="K45" s="72">
        <f t="shared" si="18"/>
        <v>1.2999999999999999E-3</v>
      </c>
      <c r="L45" s="55">
        <v>0.02</v>
      </c>
      <c r="M45" s="74">
        <v>5.0720000000000001E-3</v>
      </c>
      <c r="N45" s="72">
        <v>0</v>
      </c>
      <c r="O45" s="55">
        <v>0</v>
      </c>
      <c r="Q45" s="1">
        <f t="shared" si="11"/>
        <v>44835</v>
      </c>
      <c r="R45" s="54">
        <f t="shared" si="29"/>
        <v>11.39</v>
      </c>
      <c r="S45" s="54">
        <f t="shared" si="22"/>
        <v>207.78200000000001</v>
      </c>
      <c r="T45" s="54">
        <f t="shared" si="30"/>
        <v>1.46</v>
      </c>
      <c r="U45" s="54">
        <f t="shared" si="31"/>
        <v>8.6479999999999997</v>
      </c>
      <c r="V45" s="54">
        <f t="shared" si="17"/>
        <v>8.4357575643944003</v>
      </c>
      <c r="W45" s="54">
        <f t="shared" si="32"/>
        <v>0.75</v>
      </c>
      <c r="X45" s="54">
        <f t="shared" si="25"/>
        <v>139.012</v>
      </c>
      <c r="Y45" s="54">
        <f t="shared" si="26"/>
        <v>13.317</v>
      </c>
      <c r="Z45" s="54">
        <f t="shared" si="12"/>
        <v>-8.2239909560000015</v>
      </c>
      <c r="AA45" s="54">
        <f t="shared" si="33"/>
        <v>2.9899999999999998</v>
      </c>
      <c r="AB45" s="54">
        <f t="shared" si="13"/>
        <v>7.6339873321678873</v>
      </c>
      <c r="AC45" s="54">
        <f t="shared" si="27"/>
        <v>11.6656</v>
      </c>
      <c r="AD45" s="83">
        <f t="shared" si="28"/>
        <v>0</v>
      </c>
      <c r="AE45" s="83">
        <f t="shared" si="14"/>
        <v>0</v>
      </c>
      <c r="AF45" s="53"/>
      <c r="AG45" s="53">
        <f t="shared" si="34"/>
        <v>404.86035394056228</v>
      </c>
      <c r="AH45" s="55">
        <f t="shared" si="15"/>
        <v>-1.9857931839760046E-3</v>
      </c>
    </row>
    <row r="46" spans="1:36" x14ac:dyDescent="0.25">
      <c r="A46" s="1">
        <v>44927</v>
      </c>
      <c r="B46" s="70">
        <f t="shared" si="23"/>
        <v>11.39</v>
      </c>
      <c r="C46" s="72">
        <f t="shared" si="24"/>
        <v>9.0340000000000004E-2</v>
      </c>
      <c r="D46" s="70">
        <f t="shared" si="20"/>
        <v>1.46</v>
      </c>
      <c r="E46" s="72">
        <f t="shared" si="19"/>
        <v>3.7599999999999999E-3</v>
      </c>
      <c r="F46" s="51">
        <v>2.4299999999999999E-2</v>
      </c>
      <c r="G46" s="70">
        <v>0.75</v>
      </c>
      <c r="H46" s="72">
        <v>6.3649999999999998E-2</v>
      </c>
      <c r="I46" s="78">
        <v>5.79E-3</v>
      </c>
      <c r="J46" s="80">
        <v>-3.7523000000000001E-2</v>
      </c>
      <c r="K46" s="72">
        <f>+Riders!J47</f>
        <v>1.49E-3</v>
      </c>
      <c r="L46" s="55">
        <v>0.02</v>
      </c>
      <c r="M46" s="74">
        <v>5.0720000000000001E-3</v>
      </c>
      <c r="N46" s="72">
        <v>0</v>
      </c>
      <c r="O46" s="55">
        <v>0</v>
      </c>
      <c r="Q46" s="1">
        <f t="shared" si="11"/>
        <v>44927</v>
      </c>
      <c r="R46" s="54">
        <f t="shared" si="29"/>
        <v>11.39</v>
      </c>
      <c r="S46" s="54">
        <f t="shared" si="22"/>
        <v>207.78200000000001</v>
      </c>
      <c r="T46" s="54">
        <f t="shared" si="30"/>
        <v>1.46</v>
      </c>
      <c r="U46" s="54">
        <f t="shared" si="31"/>
        <v>8.6479999999999997</v>
      </c>
      <c r="V46" s="54">
        <f t="shared" si="17"/>
        <v>9.2603316997692016</v>
      </c>
      <c r="W46" s="54">
        <f t="shared" si="32"/>
        <v>0.75</v>
      </c>
      <c r="X46" s="54">
        <f t="shared" si="25"/>
        <v>146.39499999999998</v>
      </c>
      <c r="Y46" s="54">
        <f t="shared" si="26"/>
        <v>13.317</v>
      </c>
      <c r="Z46" s="54">
        <f t="shared" si="12"/>
        <v>-8.2239909560000015</v>
      </c>
      <c r="AA46" s="54">
        <f t="shared" si="33"/>
        <v>3.427</v>
      </c>
      <c r="AB46" s="54">
        <f t="shared" si="13"/>
        <v>7.8068788148753843</v>
      </c>
      <c r="AC46" s="54">
        <f t="shared" si="27"/>
        <v>11.6656</v>
      </c>
      <c r="AD46" s="83">
        <f t="shared" si="28"/>
        <v>0</v>
      </c>
      <c r="AE46" s="83">
        <f t="shared" si="14"/>
        <v>0</v>
      </c>
      <c r="AF46" s="53"/>
      <c r="AG46" s="53">
        <f t="shared" si="34"/>
        <v>413.67781955864461</v>
      </c>
      <c r="AH46" s="60">
        <f t="shared" si="15"/>
        <v>2.1779029564788735E-2</v>
      </c>
    </row>
    <row r="47" spans="1:36" x14ac:dyDescent="0.25">
      <c r="A47" s="1">
        <v>45017</v>
      </c>
      <c r="B47" s="70">
        <f t="shared" si="23"/>
        <v>11.39</v>
      </c>
      <c r="C47" s="72">
        <f t="shared" si="24"/>
        <v>9.0340000000000004E-2</v>
      </c>
      <c r="D47" s="70">
        <f t="shared" si="20"/>
        <v>1.46</v>
      </c>
      <c r="E47" s="72">
        <f t="shared" si="19"/>
        <v>3.7599999999999999E-3</v>
      </c>
      <c r="F47" s="51">
        <v>2.4299999999999999E-2</v>
      </c>
      <c r="G47" s="70">
        <v>0.75</v>
      </c>
      <c r="H47" s="72">
        <v>6.0359999999999997E-2</v>
      </c>
      <c r="I47" s="78">
        <v>5.79E-3</v>
      </c>
      <c r="J47" s="80">
        <v>-3.7523000000000001E-2</v>
      </c>
      <c r="K47" s="72">
        <f t="shared" si="18"/>
        <v>1.49E-3</v>
      </c>
      <c r="L47" s="55">
        <v>0.02</v>
      </c>
      <c r="M47" s="74">
        <v>5.0720000000000001E-3</v>
      </c>
      <c r="N47" s="72">
        <v>0</v>
      </c>
      <c r="O47" s="55">
        <v>0</v>
      </c>
      <c r="P47" s="52"/>
      <c r="Q47" s="1">
        <f t="shared" si="11"/>
        <v>45017</v>
      </c>
      <c r="R47" s="54">
        <f t="shared" si="29"/>
        <v>11.39</v>
      </c>
      <c r="S47" s="54">
        <f t="shared" si="22"/>
        <v>207.78200000000001</v>
      </c>
      <c r="T47" s="54">
        <f t="shared" si="30"/>
        <v>1.46</v>
      </c>
      <c r="U47" s="54">
        <f t="shared" si="31"/>
        <v>8.6479999999999997</v>
      </c>
      <c r="V47" s="54">
        <f t="shared" si="17"/>
        <v>9.0764535997692004</v>
      </c>
      <c r="W47" s="54">
        <f t="shared" si="32"/>
        <v>0.75</v>
      </c>
      <c r="X47" s="54">
        <f t="shared" si="25"/>
        <v>138.828</v>
      </c>
      <c r="Y47" s="54">
        <f t="shared" si="26"/>
        <v>13.317</v>
      </c>
      <c r="Z47" s="54">
        <f t="shared" si="12"/>
        <v>-8.2239909560000015</v>
      </c>
      <c r="AA47" s="54">
        <f t="shared" si="33"/>
        <v>3.427</v>
      </c>
      <c r="AB47" s="54">
        <f t="shared" si="13"/>
        <v>7.651861252875384</v>
      </c>
      <c r="AC47" s="54">
        <f t="shared" si="27"/>
        <v>11.6656</v>
      </c>
      <c r="AD47" s="83">
        <f t="shared" si="28"/>
        <v>0</v>
      </c>
      <c r="AE47" s="83">
        <f t="shared" si="14"/>
        <v>0</v>
      </c>
      <c r="AF47" s="53"/>
      <c r="AG47" s="53">
        <f t="shared" si="34"/>
        <v>405.77192389664458</v>
      </c>
      <c r="AH47" s="55">
        <f t="shared" si="15"/>
        <v>-1.9111238959910595E-2</v>
      </c>
    </row>
    <row r="48" spans="1:36" x14ac:dyDescent="0.25">
      <c r="A48" s="1">
        <v>45078</v>
      </c>
      <c r="B48" s="70">
        <f t="shared" si="23"/>
        <v>11.39</v>
      </c>
      <c r="C48" s="72">
        <f t="shared" si="24"/>
        <v>9.0340000000000004E-2</v>
      </c>
      <c r="D48" s="70">
        <f t="shared" si="20"/>
        <v>1.46</v>
      </c>
      <c r="E48" s="72">
        <f t="shared" si="19"/>
        <v>3.7599999999999999E-3</v>
      </c>
      <c r="F48" s="51">
        <v>2.4299999999999999E-2</v>
      </c>
      <c r="G48" s="70">
        <v>0.75</v>
      </c>
      <c r="H48" s="72">
        <v>6.0359999999999997E-2</v>
      </c>
      <c r="I48" s="78">
        <v>5.79E-3</v>
      </c>
      <c r="J48" s="80">
        <v>-3.7523000000000001E-2</v>
      </c>
      <c r="K48" s="72">
        <f t="shared" si="18"/>
        <v>1.49E-3</v>
      </c>
      <c r="L48" s="55">
        <v>0.02</v>
      </c>
      <c r="M48" s="74">
        <v>5.0720000000000001E-3</v>
      </c>
      <c r="N48" s="72">
        <v>1.7000000000000001E-4</v>
      </c>
      <c r="O48" s="55">
        <v>0</v>
      </c>
      <c r="P48" s="52"/>
      <c r="Q48" s="1">
        <f t="shared" si="11"/>
        <v>45078</v>
      </c>
      <c r="R48" s="54">
        <f t="shared" si="29"/>
        <v>11.39</v>
      </c>
      <c r="S48" s="54">
        <f t="shared" si="22"/>
        <v>207.78200000000001</v>
      </c>
      <c r="T48" s="54">
        <f t="shared" si="30"/>
        <v>1.46</v>
      </c>
      <c r="U48" s="54">
        <f t="shared" si="31"/>
        <v>8.6479999999999997</v>
      </c>
      <c r="V48" s="54">
        <f t="shared" si="17"/>
        <v>9.0859548997692023</v>
      </c>
      <c r="W48" s="54">
        <f t="shared" si="32"/>
        <v>0.75</v>
      </c>
      <c r="X48" s="54">
        <f t="shared" si="25"/>
        <v>138.828</v>
      </c>
      <c r="Y48" s="54">
        <f t="shared" si="26"/>
        <v>13.317</v>
      </c>
      <c r="Z48" s="54">
        <f t="shared" si="12"/>
        <v>-8.2239909560000015</v>
      </c>
      <c r="AA48" s="54">
        <f t="shared" si="33"/>
        <v>3.427</v>
      </c>
      <c r="AB48" s="54">
        <f t="shared" si="13"/>
        <v>7.6520512788753843</v>
      </c>
      <c r="AC48" s="54">
        <f t="shared" si="27"/>
        <v>11.6656</v>
      </c>
      <c r="AD48" s="83">
        <f t="shared" si="28"/>
        <v>0.39100000000000001</v>
      </c>
      <c r="AE48" s="83">
        <f t="shared" si="14"/>
        <v>0</v>
      </c>
      <c r="AF48" s="53"/>
      <c r="AG48" s="53">
        <f t="shared" si="34"/>
        <v>406.17261522264459</v>
      </c>
      <c r="AH48" s="55">
        <f t="shared" si="15"/>
        <v>9.8747917833289021E-4</v>
      </c>
    </row>
    <row r="49" spans="1:34" x14ac:dyDescent="0.25">
      <c r="A49" s="1">
        <v>45108</v>
      </c>
      <c r="B49" s="70">
        <f t="shared" si="23"/>
        <v>11.39</v>
      </c>
      <c r="C49" s="72">
        <f t="shared" si="24"/>
        <v>9.0340000000000004E-2</v>
      </c>
      <c r="D49" s="70">
        <f t="shared" si="20"/>
        <v>1.46</v>
      </c>
      <c r="E49" s="72">
        <f t="shared" si="19"/>
        <v>3.7599999999999999E-3</v>
      </c>
      <c r="F49" s="51">
        <v>2.1000000000000001E-2</v>
      </c>
      <c r="G49" s="70">
        <v>0.75</v>
      </c>
      <c r="H49" s="72">
        <v>5.1580000000000001E-2</v>
      </c>
      <c r="I49" s="78">
        <v>5.79E-3</v>
      </c>
      <c r="J49" s="80">
        <v>-3.7523000000000001E-2</v>
      </c>
      <c r="K49" s="72">
        <f t="shared" si="18"/>
        <v>1.49E-3</v>
      </c>
      <c r="L49" s="55">
        <v>0.02</v>
      </c>
      <c r="M49" s="74">
        <v>5.0720000000000001E-3</v>
      </c>
      <c r="N49" s="72">
        <f>+N48</f>
        <v>1.7000000000000001E-4</v>
      </c>
      <c r="O49" s="55">
        <v>0</v>
      </c>
      <c r="P49" s="52"/>
      <c r="Q49" s="1">
        <f t="shared" si="11"/>
        <v>45108</v>
      </c>
      <c r="R49" s="54">
        <f t="shared" si="29"/>
        <v>11.39</v>
      </c>
      <c r="S49" s="54">
        <f t="shared" si="22"/>
        <v>207.78200000000001</v>
      </c>
      <c r="T49" s="54">
        <f t="shared" si="30"/>
        <v>1.46</v>
      </c>
      <c r="U49" s="54">
        <f t="shared" si="31"/>
        <v>8.6479999999999997</v>
      </c>
      <c r="V49" s="54">
        <f t="shared" si="17"/>
        <v>7.4279857899240023</v>
      </c>
      <c r="W49" s="54">
        <f t="shared" si="32"/>
        <v>0.75</v>
      </c>
      <c r="X49" s="54">
        <f t="shared" si="25"/>
        <v>118.634</v>
      </c>
      <c r="Y49" s="54">
        <f t="shared" si="26"/>
        <v>13.317</v>
      </c>
      <c r="Z49" s="54">
        <f t="shared" si="12"/>
        <v>-8.2239909560000015</v>
      </c>
      <c r="AA49" s="54">
        <f t="shared" si="33"/>
        <v>3.427</v>
      </c>
      <c r="AB49" s="54">
        <f t="shared" si="13"/>
        <v>7.2150118966784795</v>
      </c>
      <c r="AC49" s="54">
        <f t="shared" si="27"/>
        <v>11.6656</v>
      </c>
      <c r="AD49" s="83">
        <f t="shared" si="28"/>
        <v>0.39100000000000001</v>
      </c>
      <c r="AE49" s="83">
        <f t="shared" si="14"/>
        <v>0</v>
      </c>
      <c r="AF49" s="53"/>
      <c r="AG49" s="53">
        <f t="shared" si="34"/>
        <v>383.88360673060254</v>
      </c>
      <c r="AH49" s="55">
        <f t="shared" si="15"/>
        <v>-5.4875704704573147E-2</v>
      </c>
    </row>
    <row r="50" spans="1:34" x14ac:dyDescent="0.25">
      <c r="A50" s="1">
        <v>45109</v>
      </c>
      <c r="B50" s="70">
        <f t="shared" si="23"/>
        <v>11.39</v>
      </c>
      <c r="C50" s="72">
        <f t="shared" si="24"/>
        <v>9.0340000000000004E-2</v>
      </c>
      <c r="D50" s="70">
        <f t="shared" si="20"/>
        <v>1.46</v>
      </c>
      <c r="E50" s="72">
        <f t="shared" si="19"/>
        <v>3.7599999999999999E-3</v>
      </c>
      <c r="F50" s="51">
        <v>2.1499999999999998E-2</v>
      </c>
      <c r="G50" s="70">
        <v>0.75</v>
      </c>
      <c r="H50" s="72">
        <v>5.1580000000000001E-2</v>
      </c>
      <c r="I50" s="78">
        <v>5.79E-3</v>
      </c>
      <c r="J50" s="80">
        <v>-3.7523000000000001E-2</v>
      </c>
      <c r="K50" s="72">
        <f t="shared" si="18"/>
        <v>1.49E-3</v>
      </c>
      <c r="L50" s="55">
        <v>0.02</v>
      </c>
      <c r="M50" s="74">
        <v>5.0720000000000001E-3</v>
      </c>
      <c r="N50" s="72">
        <f t="shared" ref="N50:N60" si="35">+N49</f>
        <v>1.7000000000000001E-4</v>
      </c>
      <c r="O50" s="55">
        <v>0</v>
      </c>
      <c r="P50" s="52"/>
      <c r="Q50" s="1">
        <f t="shared" si="11"/>
        <v>45109</v>
      </c>
      <c r="R50" s="54">
        <f t="shared" si="29"/>
        <v>11.39</v>
      </c>
      <c r="S50" s="54">
        <f t="shared" si="22"/>
        <v>207.78200000000001</v>
      </c>
      <c r="T50" s="54">
        <f t="shared" si="30"/>
        <v>1.46</v>
      </c>
      <c r="U50" s="54">
        <f t="shared" si="31"/>
        <v>8.6479999999999997</v>
      </c>
      <c r="V50" s="54">
        <f t="shared" si="17"/>
        <v>7.6048425944460005</v>
      </c>
      <c r="W50" s="54">
        <f t="shared" si="32"/>
        <v>0.75</v>
      </c>
      <c r="X50" s="54">
        <f t="shared" si="25"/>
        <v>118.634</v>
      </c>
      <c r="Y50" s="54">
        <f t="shared" si="26"/>
        <v>13.317</v>
      </c>
      <c r="Z50" s="54">
        <f t="shared" si="12"/>
        <v>-8.2239909560000015</v>
      </c>
      <c r="AA50" s="54">
        <f t="shared" si="33"/>
        <v>3.427</v>
      </c>
      <c r="AB50" s="54">
        <f t="shared" si="13"/>
        <v>7.2185490327689195</v>
      </c>
      <c r="AC50" s="54">
        <f t="shared" si="27"/>
        <v>11.6656</v>
      </c>
      <c r="AD50" s="83">
        <f t="shared" si="28"/>
        <v>0.39100000000000001</v>
      </c>
      <c r="AE50" s="83">
        <f t="shared" si="14"/>
        <v>0</v>
      </c>
      <c r="AF50" s="53"/>
      <c r="AG50" s="53">
        <f t="shared" si="34"/>
        <v>384.06400067121496</v>
      </c>
      <c r="AH50" s="55">
        <f t="shared" si="15"/>
        <v>4.6991832276655003E-4</v>
      </c>
    </row>
    <row r="51" spans="1:34" x14ac:dyDescent="0.25">
      <c r="A51" s="1">
        <v>45177</v>
      </c>
      <c r="B51" s="70">
        <f t="shared" si="23"/>
        <v>11.39</v>
      </c>
      <c r="C51" s="72">
        <f t="shared" si="24"/>
        <v>9.0340000000000004E-2</v>
      </c>
      <c r="D51" s="70">
        <f t="shared" si="20"/>
        <v>1.46</v>
      </c>
      <c r="E51" s="72">
        <f t="shared" si="19"/>
        <v>3.7599999999999999E-3</v>
      </c>
      <c r="F51">
        <f t="shared" ref="F51:M52" si="36">+F50</f>
        <v>2.1499999999999998E-2</v>
      </c>
      <c r="G51" s="70">
        <f t="shared" si="36"/>
        <v>0.75</v>
      </c>
      <c r="H51" s="72">
        <f t="shared" si="36"/>
        <v>5.1580000000000001E-2</v>
      </c>
      <c r="I51" s="72">
        <f t="shared" si="36"/>
        <v>5.79E-3</v>
      </c>
      <c r="J51" s="79">
        <f t="shared" si="36"/>
        <v>-3.7523000000000001E-2</v>
      </c>
      <c r="K51" s="72">
        <f t="shared" si="18"/>
        <v>1.49E-3</v>
      </c>
      <c r="L51" s="55">
        <f t="shared" si="36"/>
        <v>0.02</v>
      </c>
      <c r="M51" s="74">
        <f>+Riders!N14</f>
        <v>8.7220000000000006E-3</v>
      </c>
      <c r="N51" s="72">
        <f t="shared" si="35"/>
        <v>1.7000000000000001E-4</v>
      </c>
      <c r="O51" s="55">
        <v>0</v>
      </c>
      <c r="Q51" s="1">
        <f t="shared" si="11"/>
        <v>45177</v>
      </c>
      <c r="R51" s="54">
        <f t="shared" si="29"/>
        <v>11.39</v>
      </c>
      <c r="S51" s="54">
        <f t="shared" si="22"/>
        <v>207.78200000000001</v>
      </c>
      <c r="T51" s="54">
        <f t="shared" si="30"/>
        <v>1.46</v>
      </c>
      <c r="U51" s="54">
        <f t="shared" si="31"/>
        <v>8.6479999999999997</v>
      </c>
      <c r="V51" s="54">
        <f t="shared" si="17"/>
        <v>7.785335094446002</v>
      </c>
      <c r="W51" s="54">
        <f t="shared" si="32"/>
        <v>0.75</v>
      </c>
      <c r="X51" s="54">
        <f t="shared" si="25"/>
        <v>118.634</v>
      </c>
      <c r="Y51" s="54">
        <f t="shared" si="26"/>
        <v>13.317</v>
      </c>
      <c r="Z51" s="54">
        <f t="shared" si="12"/>
        <v>-8.2239909560000015</v>
      </c>
      <c r="AA51" s="54">
        <f t="shared" si="33"/>
        <v>3.427</v>
      </c>
      <c r="AB51" s="54">
        <f t="shared" si="13"/>
        <v>7.3900588827689209</v>
      </c>
      <c r="AC51" s="54">
        <f t="shared" si="27"/>
        <v>20.060600000000001</v>
      </c>
      <c r="AD51" s="83">
        <f t="shared" si="28"/>
        <v>0.39100000000000001</v>
      </c>
      <c r="AE51" s="83">
        <f t="shared" si="14"/>
        <v>0</v>
      </c>
      <c r="AF51" s="53"/>
      <c r="AG51" s="53">
        <f t="shared" si="34"/>
        <v>392.81100302121501</v>
      </c>
      <c r="AH51" s="55">
        <f t="shared" si="15"/>
        <v>2.2774856103965055E-2</v>
      </c>
    </row>
    <row r="52" spans="1:34" x14ac:dyDescent="0.25">
      <c r="A52" s="1">
        <v>45200</v>
      </c>
      <c r="B52" s="70">
        <f t="shared" si="23"/>
        <v>11.39</v>
      </c>
      <c r="C52" s="72">
        <f t="shared" si="24"/>
        <v>9.0340000000000004E-2</v>
      </c>
      <c r="D52" s="70">
        <f t="shared" si="20"/>
        <v>1.46</v>
      </c>
      <c r="E52" s="72">
        <f t="shared" si="19"/>
        <v>3.7599999999999999E-3</v>
      </c>
      <c r="F52">
        <f t="shared" si="36"/>
        <v>2.1499999999999998E-2</v>
      </c>
      <c r="G52" s="70">
        <v>0.79</v>
      </c>
      <c r="H52" s="72">
        <f>+H51</f>
        <v>5.1580000000000001E-2</v>
      </c>
      <c r="I52" s="72">
        <f t="shared" si="36"/>
        <v>5.79E-3</v>
      </c>
      <c r="J52" s="79">
        <f t="shared" si="36"/>
        <v>-3.7523000000000001E-2</v>
      </c>
      <c r="K52" s="72">
        <f t="shared" si="18"/>
        <v>1.49E-3</v>
      </c>
      <c r="L52" s="55">
        <f t="shared" si="36"/>
        <v>0.02</v>
      </c>
      <c r="M52" s="74">
        <f t="shared" si="36"/>
        <v>8.7220000000000006E-3</v>
      </c>
      <c r="N52" s="72">
        <f t="shared" si="35"/>
        <v>1.7000000000000001E-4</v>
      </c>
      <c r="O52" s="55">
        <v>0</v>
      </c>
      <c r="Q52" s="1">
        <f t="shared" si="11"/>
        <v>45200</v>
      </c>
      <c r="R52" s="54">
        <f t="shared" si="29"/>
        <v>11.39</v>
      </c>
      <c r="S52" s="54">
        <f t="shared" si="22"/>
        <v>207.78200000000001</v>
      </c>
      <c r="T52" s="54">
        <f t="shared" si="30"/>
        <v>1.46</v>
      </c>
      <c r="U52" s="54">
        <f t="shared" si="31"/>
        <v>8.6479999999999997</v>
      </c>
      <c r="V52" s="54">
        <f t="shared" si="17"/>
        <v>7.785335094446002</v>
      </c>
      <c r="W52" s="54">
        <f t="shared" si="32"/>
        <v>0.79</v>
      </c>
      <c r="X52" s="54">
        <f t="shared" si="25"/>
        <v>118.634</v>
      </c>
      <c r="Y52" s="54">
        <f t="shared" si="26"/>
        <v>13.317</v>
      </c>
      <c r="Z52" s="54">
        <f t="shared" si="12"/>
        <v>-8.2239909560000015</v>
      </c>
      <c r="AA52" s="54">
        <f t="shared" si="33"/>
        <v>3.427</v>
      </c>
      <c r="AB52" s="54">
        <f t="shared" si="13"/>
        <v>7.3900588827689209</v>
      </c>
      <c r="AC52" s="54">
        <f t="shared" si="27"/>
        <v>20.060600000000001</v>
      </c>
      <c r="AD52" s="83">
        <f t="shared" si="28"/>
        <v>0.39100000000000001</v>
      </c>
      <c r="AE52" s="83">
        <f t="shared" si="14"/>
        <v>0</v>
      </c>
      <c r="AF52" s="53"/>
      <c r="AG52" s="53">
        <f t="shared" si="34"/>
        <v>392.85100302121498</v>
      </c>
      <c r="AH52" s="55">
        <f t="shared" si="15"/>
        <v>1.0183014144795555E-4</v>
      </c>
    </row>
    <row r="53" spans="1:34" x14ac:dyDescent="0.25">
      <c r="A53" s="1">
        <v>45292</v>
      </c>
      <c r="B53" s="70">
        <f t="shared" si="23"/>
        <v>11.39</v>
      </c>
      <c r="C53" s="72">
        <f t="shared" si="24"/>
        <v>9.0340000000000004E-2</v>
      </c>
      <c r="D53" s="70">
        <f t="shared" si="20"/>
        <v>1.46</v>
      </c>
      <c r="E53" s="72">
        <f t="shared" si="19"/>
        <v>3.7599999999999999E-3</v>
      </c>
      <c r="F53" s="51">
        <v>2.2800000000000001E-2</v>
      </c>
      <c r="G53" s="70">
        <f>+G52</f>
        <v>0.79</v>
      </c>
      <c r="H53" s="72">
        <f>+Riders!F48</f>
        <v>4.5589999999999999E-2</v>
      </c>
      <c r="I53" s="72">
        <f>+I52</f>
        <v>5.79E-3</v>
      </c>
      <c r="J53" s="79">
        <f>+J52</f>
        <v>-3.7523000000000001E-2</v>
      </c>
      <c r="K53" s="72">
        <f>+Riders!J52</f>
        <v>1.65E-3</v>
      </c>
      <c r="L53" s="55">
        <f t="shared" ref="L53:M56" si="37">+L52</f>
        <v>0.02</v>
      </c>
      <c r="M53" s="74">
        <f>+M52</f>
        <v>8.7220000000000006E-3</v>
      </c>
      <c r="N53" s="72">
        <f t="shared" si="35"/>
        <v>1.7000000000000001E-4</v>
      </c>
      <c r="O53" s="55">
        <v>0</v>
      </c>
      <c r="Q53" s="1">
        <f t="shared" si="11"/>
        <v>45292</v>
      </c>
      <c r="R53" s="54">
        <f t="shared" si="29"/>
        <v>11.39</v>
      </c>
      <c r="S53" s="54">
        <f t="shared" si="22"/>
        <v>207.78200000000001</v>
      </c>
      <c r="T53" s="54">
        <f t="shared" si="30"/>
        <v>1.46</v>
      </c>
      <c r="U53" s="54">
        <f t="shared" si="31"/>
        <v>8.6479999999999997</v>
      </c>
      <c r="V53" s="54">
        <f t="shared" si="17"/>
        <v>7.9503510862032032</v>
      </c>
      <c r="W53" s="54">
        <f t="shared" si="32"/>
        <v>0.79</v>
      </c>
      <c r="X53" s="54">
        <f t="shared" si="25"/>
        <v>104.857</v>
      </c>
      <c r="Y53" s="54">
        <f t="shared" si="26"/>
        <v>13.317</v>
      </c>
      <c r="Z53" s="54">
        <f t="shared" si="12"/>
        <v>-8.2239909560000015</v>
      </c>
      <c r="AA53" s="54">
        <f t="shared" si="33"/>
        <v>3.7949999999999999</v>
      </c>
      <c r="AB53" s="54">
        <f t="shared" si="13"/>
        <v>7.1251792026040652</v>
      </c>
      <c r="AC53" s="54">
        <f t="shared" si="27"/>
        <v>20.060600000000001</v>
      </c>
      <c r="AD53" s="83">
        <f t="shared" si="28"/>
        <v>0.39100000000000001</v>
      </c>
      <c r="AE53" s="83">
        <f t="shared" si="14"/>
        <v>0</v>
      </c>
      <c r="AF53" s="53"/>
      <c r="AG53" s="53">
        <f t="shared" si="34"/>
        <v>379.34213933280733</v>
      </c>
      <c r="AH53" s="55">
        <f t="shared" si="15"/>
        <v>-3.4386735898643307E-2</v>
      </c>
    </row>
    <row r="54" spans="1:34" x14ac:dyDescent="0.25">
      <c r="A54" s="1">
        <v>45323</v>
      </c>
      <c r="B54" s="70">
        <f t="shared" si="23"/>
        <v>11.39</v>
      </c>
      <c r="C54" s="72">
        <f t="shared" si="24"/>
        <v>9.0340000000000004E-2</v>
      </c>
      <c r="D54" s="70">
        <f t="shared" si="20"/>
        <v>1.46</v>
      </c>
      <c r="E54" s="72">
        <f t="shared" si="19"/>
        <v>3.7599999999999999E-3</v>
      </c>
      <c r="F54" s="51">
        <v>2.2800000000000001E-2</v>
      </c>
      <c r="G54" s="70">
        <f>+G53</f>
        <v>0.79</v>
      </c>
      <c r="H54" s="72">
        <f>+H53</f>
        <v>4.5589999999999999E-2</v>
      </c>
      <c r="I54" s="72">
        <f>+I53</f>
        <v>5.79E-3</v>
      </c>
      <c r="J54" s="79">
        <f>+J53</f>
        <v>-3.7523000000000001E-2</v>
      </c>
      <c r="K54" s="72">
        <f>+K53</f>
        <v>1.65E-3</v>
      </c>
      <c r="L54" s="55">
        <f t="shared" si="37"/>
        <v>0.02</v>
      </c>
      <c r="M54" s="74">
        <f>+Riders!N15</f>
        <v>8.3149999999999995E-3</v>
      </c>
      <c r="N54" s="72">
        <f>+N53</f>
        <v>1.7000000000000001E-4</v>
      </c>
      <c r="O54" s="55">
        <v>0</v>
      </c>
      <c r="Q54" s="1">
        <f t="shared" si="11"/>
        <v>45323</v>
      </c>
      <c r="R54" s="54">
        <f t="shared" ref="R54" si="38">+B54</f>
        <v>11.39</v>
      </c>
      <c r="S54" s="54">
        <f t="shared" ref="S54" si="39">+$V$1*C54</f>
        <v>207.78200000000001</v>
      </c>
      <c r="T54" s="54">
        <f t="shared" ref="T54" si="40">+D54</f>
        <v>1.46</v>
      </c>
      <c r="U54" s="54">
        <f t="shared" ref="U54" si="41">+$V$1*E54</f>
        <v>8.6479999999999997</v>
      </c>
      <c r="V54" s="54">
        <f>+F54*(R54+S54+Z54+X54+U54+AC54+AD54+AA54)</f>
        <v>7.9290080062032029</v>
      </c>
      <c r="W54" s="54">
        <f t="shared" ref="W54" si="42">+G54</f>
        <v>0.79</v>
      </c>
      <c r="X54" s="54">
        <f>+$V$1*H54</f>
        <v>104.857</v>
      </c>
      <c r="Y54" s="54">
        <f t="shared" ref="Y54" si="43">+$V$1*I54</f>
        <v>13.317</v>
      </c>
      <c r="Z54" s="54">
        <f t="shared" ref="Z54" si="44">+J54*(R54+S54)</f>
        <v>-8.2239909560000015</v>
      </c>
      <c r="AA54" s="54">
        <f>+$V$1*K54</f>
        <v>3.7949999999999999</v>
      </c>
      <c r="AB54" s="54">
        <f t="shared" ref="AB54" si="45">+L54*(R54+S54+U54+X54+Z54+AA54+AC54+V54)</f>
        <v>7.1060303410040646</v>
      </c>
      <c r="AC54" s="54">
        <f t="shared" ref="AC54" si="46">+$V$1*M54</f>
        <v>19.124499999999998</v>
      </c>
      <c r="AD54" s="83">
        <f>+$V$1*N54</f>
        <v>0.39100000000000001</v>
      </c>
      <c r="AE54" s="83">
        <f t="shared" si="14"/>
        <v>0</v>
      </c>
      <c r="AF54" s="53"/>
      <c r="AG54" s="53">
        <f t="shared" ref="AG54" si="47">SUM(R54:AF54)</f>
        <v>378.36554739120726</v>
      </c>
      <c r="AH54" s="55">
        <f t="shared" ref="AH54" si="48">+(AG54-AG53)/AG53</f>
        <v>-2.5744356883675556E-3</v>
      </c>
    </row>
    <row r="55" spans="1:34" x14ac:dyDescent="0.25">
      <c r="A55" s="1">
        <v>45383</v>
      </c>
      <c r="B55" s="70">
        <f t="shared" ref="B55:G55" si="49">+B53</f>
        <v>11.39</v>
      </c>
      <c r="C55" s="72">
        <f t="shared" si="49"/>
        <v>9.0340000000000004E-2</v>
      </c>
      <c r="D55" s="70">
        <f t="shared" si="49"/>
        <v>1.46</v>
      </c>
      <c r="E55" s="72">
        <f t="shared" si="49"/>
        <v>3.7599999999999999E-3</v>
      </c>
      <c r="F55" s="51">
        <f t="shared" si="49"/>
        <v>2.2800000000000001E-2</v>
      </c>
      <c r="G55" s="70">
        <f t="shared" si="49"/>
        <v>0.79</v>
      </c>
      <c r="H55" s="72">
        <v>4.308E-2</v>
      </c>
      <c r="I55" s="72">
        <f>+I53</f>
        <v>5.79E-3</v>
      </c>
      <c r="J55" s="79">
        <f>+J53</f>
        <v>-3.7523000000000001E-2</v>
      </c>
      <c r="K55" s="72">
        <f>+K53</f>
        <v>1.65E-3</v>
      </c>
      <c r="L55" s="55">
        <f>+L53</f>
        <v>0.02</v>
      </c>
      <c r="M55" s="74">
        <f>+M54</f>
        <v>8.3149999999999995E-3</v>
      </c>
      <c r="N55" s="72">
        <f>+N53</f>
        <v>1.7000000000000001E-4</v>
      </c>
      <c r="O55" s="55">
        <v>0</v>
      </c>
      <c r="Q55" s="1">
        <f t="shared" si="11"/>
        <v>45383</v>
      </c>
      <c r="R55" s="53">
        <f>+R53</f>
        <v>11.39</v>
      </c>
      <c r="S55" s="54">
        <f t="shared" si="22"/>
        <v>207.78200000000001</v>
      </c>
      <c r="T55" s="53">
        <f>+T53</f>
        <v>1.46</v>
      </c>
      <c r="U55" s="54">
        <f t="shared" si="31"/>
        <v>8.6479999999999997</v>
      </c>
      <c r="V55" s="54">
        <f t="shared" si="17"/>
        <v>7.7973836062032023</v>
      </c>
      <c r="W55" s="54">
        <f t="shared" si="32"/>
        <v>0.79</v>
      </c>
      <c r="X55" s="54">
        <f t="shared" ref="X55:X56" si="50">+$V$1*H55</f>
        <v>99.084000000000003</v>
      </c>
      <c r="Y55" s="54">
        <f>+$V$1*I55</f>
        <v>13.317</v>
      </c>
      <c r="Z55" s="54">
        <f t="shared" si="12"/>
        <v>-8.2239909560000015</v>
      </c>
      <c r="AA55" s="54">
        <f t="shared" si="33"/>
        <v>3.7949999999999999</v>
      </c>
      <c r="AB55" s="54">
        <f t="shared" si="13"/>
        <v>6.9879378530040643</v>
      </c>
      <c r="AC55" s="54">
        <f t="shared" ref="AC55:AC60" si="51">+$V$1*M55</f>
        <v>19.124499999999998</v>
      </c>
      <c r="AD55" s="83">
        <f>+$V$1*N55</f>
        <v>0.39100000000000001</v>
      </c>
      <c r="AE55" s="83">
        <f t="shared" si="14"/>
        <v>0</v>
      </c>
      <c r="AG55" s="53">
        <f t="shared" si="34"/>
        <v>372.34283050320727</v>
      </c>
      <c r="AH55" s="55">
        <f>+(AG55-AG53)/AG53</f>
        <v>-1.8451176665768159E-2</v>
      </c>
    </row>
    <row r="56" spans="1:34" x14ac:dyDescent="0.25">
      <c r="A56" s="1">
        <v>45392</v>
      </c>
      <c r="B56" s="70">
        <f t="shared" si="23"/>
        <v>11.39</v>
      </c>
      <c r="C56" s="72">
        <f t="shared" si="24"/>
        <v>9.0340000000000004E-2</v>
      </c>
      <c r="D56" s="70">
        <f>+Riders!V38</f>
        <v>5.36</v>
      </c>
      <c r="E56" s="72">
        <f t="shared" si="19"/>
        <v>3.7599999999999999E-3</v>
      </c>
      <c r="F56" s="51">
        <f>+F53</f>
        <v>2.2800000000000001E-2</v>
      </c>
      <c r="G56" s="70">
        <f>+G55</f>
        <v>0.79</v>
      </c>
      <c r="H56" s="72">
        <f>+H55</f>
        <v>4.308E-2</v>
      </c>
      <c r="I56" s="72">
        <v>0</v>
      </c>
      <c r="J56" s="79">
        <f>+J55</f>
        <v>-3.7523000000000001E-2</v>
      </c>
      <c r="K56" s="72">
        <f t="shared" si="18"/>
        <v>1.65E-3</v>
      </c>
      <c r="L56" s="55">
        <f t="shared" si="37"/>
        <v>0.02</v>
      </c>
      <c r="M56" s="74">
        <f t="shared" si="37"/>
        <v>8.3149999999999995E-3</v>
      </c>
      <c r="N56" s="72">
        <f t="shared" si="35"/>
        <v>1.7000000000000001E-4</v>
      </c>
      <c r="O56" s="55">
        <v>0</v>
      </c>
      <c r="Q56" s="1">
        <f t="shared" si="11"/>
        <v>45392</v>
      </c>
      <c r="R56" s="53">
        <f>+R55</f>
        <v>11.39</v>
      </c>
      <c r="S56" s="54">
        <f t="shared" si="22"/>
        <v>207.78200000000001</v>
      </c>
      <c r="T56" s="70">
        <f>Riders!V38</f>
        <v>5.36</v>
      </c>
      <c r="U56" s="54">
        <f t="shared" si="31"/>
        <v>8.6479999999999997</v>
      </c>
      <c r="V56" s="54">
        <f t="shared" si="17"/>
        <v>7.7973836062032023</v>
      </c>
      <c r="W56" s="54">
        <f t="shared" si="32"/>
        <v>0.79</v>
      </c>
      <c r="X56" s="54">
        <f t="shared" si="50"/>
        <v>99.084000000000003</v>
      </c>
      <c r="Y56" s="54">
        <f>+$V$1*I56</f>
        <v>0</v>
      </c>
      <c r="Z56" s="54">
        <f t="shared" si="12"/>
        <v>-8.2239909560000015</v>
      </c>
      <c r="AA56" s="54">
        <f t="shared" si="33"/>
        <v>3.7949999999999999</v>
      </c>
      <c r="AB56" s="54">
        <f t="shared" si="13"/>
        <v>6.9879378530040643</v>
      </c>
      <c r="AC56" s="54">
        <f t="shared" si="51"/>
        <v>19.124499999999998</v>
      </c>
      <c r="AD56" s="83">
        <f>+$V$1*N56</f>
        <v>0.39100000000000001</v>
      </c>
      <c r="AE56" s="83">
        <f t="shared" si="14"/>
        <v>0</v>
      </c>
      <c r="AG56" s="53">
        <f t="shared" si="34"/>
        <v>362.92583050320729</v>
      </c>
      <c r="AH56" s="55">
        <f t="shared" si="15"/>
        <v>-2.5291208070995361E-2</v>
      </c>
    </row>
    <row r="57" spans="1:34" x14ac:dyDescent="0.25">
      <c r="A57" s="1">
        <v>45474</v>
      </c>
      <c r="B57" s="70">
        <f>+B56</f>
        <v>11.39</v>
      </c>
      <c r="C57" s="72">
        <f t="shared" si="24"/>
        <v>9.0340000000000004E-2</v>
      </c>
      <c r="D57" s="70">
        <f t="shared" si="24"/>
        <v>5.36</v>
      </c>
      <c r="E57" s="72">
        <f t="shared" si="19"/>
        <v>3.7599999999999999E-3</v>
      </c>
      <c r="F57" s="51">
        <f>+Riders!B28</f>
        <v>3.0300000000000001E-2</v>
      </c>
      <c r="G57" s="70">
        <f>+G56</f>
        <v>0.79</v>
      </c>
      <c r="H57" s="72">
        <f>+Riders!F50</f>
        <v>3.7490000000000002E-2</v>
      </c>
      <c r="I57" s="72">
        <f t="shared" ref="I57:J60" si="52">+I56</f>
        <v>0</v>
      </c>
      <c r="J57" s="79">
        <f t="shared" si="52"/>
        <v>-3.7523000000000001E-2</v>
      </c>
      <c r="K57" s="72">
        <f t="shared" si="18"/>
        <v>1.65E-3</v>
      </c>
      <c r="L57" s="55">
        <f t="shared" si="18"/>
        <v>0.02</v>
      </c>
      <c r="M57" s="74">
        <f t="shared" si="18"/>
        <v>8.3149999999999995E-3</v>
      </c>
      <c r="N57" s="72">
        <f t="shared" si="35"/>
        <v>1.7000000000000001E-4</v>
      </c>
      <c r="O57" s="55">
        <v>0</v>
      </c>
      <c r="Q57" s="1">
        <f t="shared" si="11"/>
        <v>45474</v>
      </c>
      <c r="R57" s="53">
        <f>+R56</f>
        <v>11.39</v>
      </c>
      <c r="S57" s="54">
        <f t="shared" ref="S57" si="53">+$V$1*C57</f>
        <v>207.78200000000001</v>
      </c>
      <c r="T57" s="70">
        <f>+T56</f>
        <v>5.36</v>
      </c>
      <c r="U57" s="54">
        <f t="shared" ref="U57" si="54">+$V$1*E57</f>
        <v>8.6479999999999997</v>
      </c>
      <c r="V57" s="54">
        <f t="shared" ref="V57" si="55">+F57*(R57+S57+Z57+X57+U57+AC57+AD57+AA57)</f>
        <v>9.9727453240332036</v>
      </c>
      <c r="W57" s="54">
        <f t="shared" ref="W57" si="56">+G57</f>
        <v>0.79</v>
      </c>
      <c r="X57" s="54">
        <f t="shared" ref="X57" si="57">+$V$1*H57</f>
        <v>86.227000000000004</v>
      </c>
      <c r="Y57" s="54">
        <f t="shared" ref="Y57" si="58">+$V$1*I57</f>
        <v>0</v>
      </c>
      <c r="Z57" s="54">
        <f t="shared" ref="Z57" si="59">+J57*(R57+S57)</f>
        <v>-8.2239909560000015</v>
      </c>
      <c r="AA57" s="54">
        <f t="shared" ref="AA57" si="60">+$V$1*K57</f>
        <v>3.7949999999999999</v>
      </c>
      <c r="AB57" s="54">
        <f t="shared" ref="AB57" si="61">+L57*(R57+S57+U57+X57+Z57+AA57+AC57+V57)</f>
        <v>6.7743050873606654</v>
      </c>
      <c r="AC57" s="54">
        <f t="shared" si="51"/>
        <v>19.124499999999998</v>
      </c>
      <c r="AD57" s="83">
        <f t="shared" ref="AD57" si="62">+$V$1*N57</f>
        <v>0.39100000000000001</v>
      </c>
      <c r="AE57" s="83">
        <f t="shared" si="14"/>
        <v>0</v>
      </c>
      <c r="AG57" s="53">
        <f t="shared" ref="AG57" si="63">SUM(R57:AF57)</f>
        <v>352.03055945539393</v>
      </c>
      <c r="AH57" s="55">
        <f t="shared" ref="AH57" si="64">+(AG57-AG56)/AG56</f>
        <v>-3.0020654723602214E-2</v>
      </c>
    </row>
    <row r="58" spans="1:34" x14ac:dyDescent="0.25">
      <c r="A58" s="1">
        <v>45566</v>
      </c>
      <c r="B58" s="70">
        <f>+B57</f>
        <v>11.39</v>
      </c>
      <c r="C58" s="72">
        <f t="shared" si="24"/>
        <v>9.0340000000000004E-2</v>
      </c>
      <c r="D58" s="70">
        <f t="shared" si="24"/>
        <v>5.36</v>
      </c>
      <c r="E58" s="72">
        <f t="shared" si="19"/>
        <v>3.7599999999999999E-3</v>
      </c>
      <c r="F58" s="51">
        <f>+F57</f>
        <v>3.0300000000000001E-2</v>
      </c>
      <c r="G58" s="70">
        <f>Riders!B59</f>
        <v>0.81</v>
      </c>
      <c r="H58" s="72">
        <f>+Riders!F51</f>
        <v>3.5400000000000001E-2</v>
      </c>
      <c r="I58" s="72">
        <f t="shared" si="52"/>
        <v>0</v>
      </c>
      <c r="J58" s="79">
        <f t="shared" si="52"/>
        <v>-3.7523000000000001E-2</v>
      </c>
      <c r="K58" s="72">
        <f t="shared" si="18"/>
        <v>1.65E-3</v>
      </c>
      <c r="L58" s="55">
        <f t="shared" si="18"/>
        <v>0.02</v>
      </c>
      <c r="M58" s="74">
        <f t="shared" si="18"/>
        <v>8.3149999999999995E-3</v>
      </c>
      <c r="N58" s="72">
        <f t="shared" si="35"/>
        <v>1.7000000000000001E-4</v>
      </c>
      <c r="O58" s="55">
        <v>0</v>
      </c>
      <c r="Q58" s="1">
        <f t="shared" si="11"/>
        <v>45566</v>
      </c>
      <c r="R58" s="53">
        <f>+R57</f>
        <v>11.39</v>
      </c>
      <c r="S58" s="54">
        <f t="shared" ref="S58" si="65">+$V$1*C58</f>
        <v>207.78200000000001</v>
      </c>
      <c r="T58" s="70">
        <f>+T57</f>
        <v>5.36</v>
      </c>
      <c r="U58" s="54">
        <f t="shared" ref="U58" si="66">+$V$1*E58</f>
        <v>8.6479999999999997</v>
      </c>
      <c r="V58" s="54">
        <f t="shared" ref="V58" si="67">+F58*(R58+S58+Z58+X58+U58+AC58+AD58+AA58)</f>
        <v>9.8270932240332023</v>
      </c>
      <c r="W58" s="54">
        <f t="shared" ref="W58" si="68">+G58</f>
        <v>0.81</v>
      </c>
      <c r="X58" s="54">
        <f t="shared" ref="X58" si="69">+$V$1*H58</f>
        <v>81.42</v>
      </c>
      <c r="Y58" s="54">
        <f t="shared" ref="Y58" si="70">+$V$1*I58</f>
        <v>0</v>
      </c>
      <c r="Z58" s="54">
        <f t="shared" ref="Z58" si="71">+J58*(R58+S58)</f>
        <v>-8.2239909560000015</v>
      </c>
      <c r="AA58" s="54">
        <f t="shared" ref="AA58" si="72">+$V$1*K58</f>
        <v>3.7949999999999999</v>
      </c>
      <c r="AB58" s="54">
        <f t="shared" ref="AB58" si="73">+L58*(R58+S58+U58+X58+Z58+AA58+AC58+V58)</f>
        <v>6.675252045360665</v>
      </c>
      <c r="AC58" s="54">
        <f t="shared" si="51"/>
        <v>19.124499999999998</v>
      </c>
      <c r="AD58" s="83">
        <f t="shared" ref="AD58" si="74">+$V$1*N58</f>
        <v>0.39100000000000001</v>
      </c>
      <c r="AE58" s="83">
        <f t="shared" si="14"/>
        <v>0</v>
      </c>
      <c r="AG58" s="53">
        <f t="shared" ref="AG58" si="75">SUM(R58:AF58)</f>
        <v>346.99885431339391</v>
      </c>
      <c r="AH58" s="55">
        <f t="shared" ref="AH58" si="76">+(AG58-AG57)/AG57</f>
        <v>-1.4293375977881807E-2</v>
      </c>
    </row>
    <row r="59" spans="1:34" x14ac:dyDescent="0.25">
      <c r="A59" s="1">
        <v>45658</v>
      </c>
      <c r="B59" s="70">
        <f>+B58</f>
        <v>11.39</v>
      </c>
      <c r="C59" s="72">
        <f t="shared" si="24"/>
        <v>9.0340000000000004E-2</v>
      </c>
      <c r="D59" s="70">
        <f t="shared" si="24"/>
        <v>5.36</v>
      </c>
      <c r="E59" s="72">
        <f t="shared" si="19"/>
        <v>3.7599999999999999E-3</v>
      </c>
      <c r="F59" s="51">
        <v>3.0200000000000001E-2</v>
      </c>
      <c r="G59" s="70">
        <f>G58</f>
        <v>0.81</v>
      </c>
      <c r="H59" s="72">
        <v>3.7139999999999999E-2</v>
      </c>
      <c r="I59" s="72">
        <f t="shared" si="52"/>
        <v>0</v>
      </c>
      <c r="J59" s="79">
        <f t="shared" si="52"/>
        <v>-3.7523000000000001E-2</v>
      </c>
      <c r="K59" s="72">
        <v>4.8999999999999998E-4</v>
      </c>
      <c r="L59" s="55">
        <f>Riders!B65</f>
        <v>1.4999999999999999E-2</v>
      </c>
      <c r="M59" s="74">
        <f t="shared" si="18"/>
        <v>8.3149999999999995E-3</v>
      </c>
      <c r="N59" s="72">
        <f t="shared" si="35"/>
        <v>1.7000000000000001E-4</v>
      </c>
      <c r="O59" s="55">
        <f>Riders!N60</f>
        <v>1.4999999999999999E-2</v>
      </c>
      <c r="Q59" s="1">
        <f t="shared" si="11"/>
        <v>45658</v>
      </c>
      <c r="R59" s="53">
        <f>+R58</f>
        <v>11.39</v>
      </c>
      <c r="S59" s="54">
        <f t="shared" ref="S59" si="77">+$V$1*C59</f>
        <v>207.78200000000001</v>
      </c>
      <c r="T59" s="70">
        <f>+T58</f>
        <v>5.36</v>
      </c>
      <c r="U59" s="54">
        <f t="shared" ref="U59" si="78">+$V$1*E59</f>
        <v>8.6479999999999997</v>
      </c>
      <c r="V59" s="54">
        <f t="shared" ref="V59" si="79">+F59*(R59+S59+Z59+X59+U59+AC59+AD59+AA59)</f>
        <v>9.834947373128804</v>
      </c>
      <c r="W59" s="54">
        <f t="shared" ref="W59" si="80">+G59</f>
        <v>0.81</v>
      </c>
      <c r="X59" s="54">
        <f t="shared" ref="X59" si="81">+$V$1*H59</f>
        <v>85.421999999999997</v>
      </c>
      <c r="Y59" s="54">
        <f t="shared" ref="Y59" si="82">+$V$1*I59</f>
        <v>0</v>
      </c>
      <c r="Z59" s="54">
        <f t="shared" ref="Z59" si="83">+J59*(R59+S59)</f>
        <v>-8.2239909560000015</v>
      </c>
      <c r="AA59" s="54">
        <f t="shared" ref="AA59" si="84">+$V$1*K59</f>
        <v>1.127</v>
      </c>
      <c r="AB59" s="54">
        <f t="shared" ref="AB59" si="85">+L59*(R59+S59+U59+X59+Z59+AA59+AC59+V59)</f>
        <v>5.026566846256932</v>
      </c>
      <c r="AC59" s="54">
        <f t="shared" si="51"/>
        <v>19.124499999999998</v>
      </c>
      <c r="AD59" s="83">
        <f t="shared" ref="AD59" si="86">+$V$1*N59</f>
        <v>0.39100000000000001</v>
      </c>
      <c r="AE59" s="83">
        <f>+O59*(R59+S59+U59+X59+Z59+AA59+AC59+V59+AD59)</f>
        <v>5.032431846256932</v>
      </c>
      <c r="AG59" s="53">
        <f t="shared" ref="AG59" si="87">SUM(R59:AF59)</f>
        <v>351.72445510964269</v>
      </c>
      <c r="AH59" s="55">
        <f t="shared" ref="AH59" si="88">+(AG59-AG58)/AG58</f>
        <v>1.3618491062742334E-2</v>
      </c>
    </row>
    <row r="60" spans="1:34" x14ac:dyDescent="0.25">
      <c r="A60" s="1">
        <v>45748</v>
      </c>
      <c r="B60" s="70">
        <f>+B59</f>
        <v>11.39</v>
      </c>
      <c r="C60" s="72">
        <f t="shared" si="24"/>
        <v>9.0340000000000004E-2</v>
      </c>
      <c r="D60" s="70">
        <f t="shared" si="24"/>
        <v>5.36</v>
      </c>
      <c r="E60" s="72">
        <f t="shared" si="19"/>
        <v>3.7599999999999999E-3</v>
      </c>
      <c r="F60" s="51">
        <v>3.0200000000000001E-2</v>
      </c>
      <c r="G60" s="70">
        <f>G59</f>
        <v>0.81</v>
      </c>
      <c r="H60" s="72">
        <f>+Riders!F53</f>
        <v>4.1540000000000001E-2</v>
      </c>
      <c r="I60" s="72">
        <f t="shared" si="52"/>
        <v>0</v>
      </c>
      <c r="J60" s="79">
        <f t="shared" si="52"/>
        <v>-3.7523000000000001E-2</v>
      </c>
      <c r="K60" s="72">
        <v>4.8999999999999998E-4</v>
      </c>
      <c r="L60" s="55">
        <f>+L59</f>
        <v>1.4999999999999999E-2</v>
      </c>
      <c r="M60" s="74">
        <f t="shared" si="18"/>
        <v>8.3149999999999995E-3</v>
      </c>
      <c r="N60" s="104">
        <f t="shared" si="35"/>
        <v>1.7000000000000001E-4</v>
      </c>
      <c r="O60" s="55">
        <f>+O59</f>
        <v>1.4999999999999999E-2</v>
      </c>
      <c r="Q60" s="1">
        <f t="shared" ref="Q60" si="89">A60</f>
        <v>45748</v>
      </c>
      <c r="R60" s="53">
        <f>+R59</f>
        <v>11.39</v>
      </c>
      <c r="S60" s="54">
        <f t="shared" ref="S60" si="90">+$V$1*C60</f>
        <v>207.78200000000001</v>
      </c>
      <c r="T60" s="70">
        <f>+T59</f>
        <v>5.36</v>
      </c>
      <c r="U60" s="54">
        <f t="shared" ref="U60" si="91">+$V$1*E60</f>
        <v>8.6479999999999997</v>
      </c>
      <c r="V60" s="54">
        <f t="shared" ref="V60" si="92">+F60*(R60+S60+Z60+X60+U60+AC60+AD60+AA60)</f>
        <v>10.140571373128804</v>
      </c>
      <c r="W60" s="54">
        <f t="shared" ref="W60" si="93">+G60</f>
        <v>0.81</v>
      </c>
      <c r="X60" s="54">
        <f t="shared" ref="X60" si="94">+$V$1*H60</f>
        <v>95.542000000000002</v>
      </c>
      <c r="Y60" s="54">
        <f t="shared" ref="Y60" si="95">+$V$1*I60</f>
        <v>0</v>
      </c>
      <c r="Z60" s="54">
        <f t="shared" ref="Z60" si="96">+J60*(R60+S60)</f>
        <v>-8.2239909560000015</v>
      </c>
      <c r="AA60" s="54">
        <f t="shared" ref="AA60" si="97">+$V$1*K60</f>
        <v>1.127</v>
      </c>
      <c r="AB60" s="54">
        <f t="shared" ref="AB60" si="98">+L60*(R60+S60+U60+X60+Z60+AA60+AC60+V60)</f>
        <v>5.1829512062569325</v>
      </c>
      <c r="AC60" s="54">
        <f t="shared" si="51"/>
        <v>19.124499999999998</v>
      </c>
      <c r="AD60" s="83">
        <f t="shared" ref="AD60" si="99">+$V$1*N60</f>
        <v>0.39100000000000001</v>
      </c>
      <c r="AE60" s="83">
        <f>+O60*(R60+S60+U60+V60+X60+Z60+AA60+AC60+AD60)</f>
        <v>5.1888162062569325</v>
      </c>
      <c r="AG60" s="53">
        <f t="shared" ref="AG60" si="100">SUM(R60:AF60)</f>
        <v>362.46284782964273</v>
      </c>
      <c r="AH60" s="55">
        <f t="shared" ref="AH60" si="101">+(AG60-AG59)/AG59</f>
        <v>3.0530696867957528E-2</v>
      </c>
    </row>
  </sheetData>
  <pageMargins left="0.7" right="0.7" top="0.75" bottom="0.75" header="0.3" footer="0.3"/>
  <pageSetup paperSize="17" scale="56" fitToHeight="0" orientation="landscape" r:id="rId1"/>
  <headerFooter>
    <oddHeader>&amp;RSmall Commercial Rates
Page &amp;P of &amp;N</oddHeader>
  </headerFooter>
  <rowBreaks count="1" manualBreakCount="1">
    <brk id="5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B4024-8379-407C-BFD8-C6916B184AE1}">
  <dimension ref="B1:R219"/>
  <sheetViews>
    <sheetView zoomScaleNormal="100" workbookViewId="0">
      <selection activeCell="AF74" sqref="AF74"/>
    </sheetView>
  </sheetViews>
  <sheetFormatPr defaultRowHeight="15" x14ac:dyDescent="0.25"/>
  <cols>
    <col min="2" max="2" width="18.5703125" bestFit="1" customWidth="1"/>
    <col min="5" max="5" width="7.85546875" bestFit="1" customWidth="1"/>
    <col min="6" max="6" width="12.7109375" customWidth="1"/>
    <col min="11" max="11" width="32.28515625" customWidth="1"/>
  </cols>
  <sheetData>
    <row r="1" spans="2:8" x14ac:dyDescent="0.25">
      <c r="B1" t="s">
        <v>182</v>
      </c>
      <c r="F1" t="s">
        <v>183</v>
      </c>
    </row>
    <row r="2" spans="2:8" x14ac:dyDescent="0.25">
      <c r="B2" s="42" t="s">
        <v>54</v>
      </c>
      <c r="C2" s="11" t="s">
        <v>55</v>
      </c>
      <c r="D2" s="43">
        <v>43282</v>
      </c>
      <c r="F2" s="42" t="s">
        <v>54</v>
      </c>
      <c r="G2" s="11" t="s">
        <v>184</v>
      </c>
      <c r="H2" s="43">
        <v>41489</v>
      </c>
    </row>
    <row r="3" spans="2:8" x14ac:dyDescent="0.25">
      <c r="B3" s="6" t="s">
        <v>56</v>
      </c>
      <c r="C3" s="12">
        <v>8.77</v>
      </c>
      <c r="D3" s="7"/>
      <c r="F3" s="6" t="s">
        <v>56</v>
      </c>
      <c r="G3" s="12">
        <v>16.5</v>
      </c>
      <c r="H3" s="7"/>
    </row>
    <row r="4" spans="2:8" x14ac:dyDescent="0.25">
      <c r="B4" s="6" t="s">
        <v>57</v>
      </c>
      <c r="C4" s="12">
        <v>9.9989999999999996E-2</v>
      </c>
      <c r="D4" s="7"/>
      <c r="F4" s="6" t="s">
        <v>174</v>
      </c>
      <c r="G4" s="12">
        <v>8.6499999999999994E-2</v>
      </c>
      <c r="H4" s="7"/>
    </row>
    <row r="5" spans="2:8" x14ac:dyDescent="0.25">
      <c r="B5" s="6" t="s">
        <v>58</v>
      </c>
      <c r="C5" s="12">
        <v>0.13003999999999999</v>
      </c>
      <c r="D5" s="7"/>
      <c r="F5" s="6" t="s">
        <v>175</v>
      </c>
      <c r="G5" s="12">
        <v>6.6799999999999998E-2</v>
      </c>
      <c r="H5" s="7"/>
    </row>
    <row r="6" spans="2:8" x14ac:dyDescent="0.25">
      <c r="B6" s="6" t="s">
        <v>59</v>
      </c>
      <c r="C6" s="12">
        <v>0.11094</v>
      </c>
      <c r="D6" s="7"/>
      <c r="F6" s="6"/>
      <c r="G6" s="12"/>
      <c r="H6" s="7"/>
    </row>
    <row r="7" spans="2:8" x14ac:dyDescent="0.25">
      <c r="B7" s="6"/>
      <c r="C7" s="12"/>
      <c r="D7" s="7"/>
      <c r="F7" s="6"/>
      <c r="G7" s="12"/>
      <c r="H7" s="7"/>
    </row>
    <row r="8" spans="2:8" x14ac:dyDescent="0.25">
      <c r="B8" s="6" t="s">
        <v>60</v>
      </c>
      <c r="C8" s="12" t="s">
        <v>55</v>
      </c>
      <c r="D8" s="8">
        <v>43282</v>
      </c>
      <c r="F8" s="6" t="s">
        <v>60</v>
      </c>
      <c r="G8" s="12" t="s">
        <v>184</v>
      </c>
      <c r="H8" s="8">
        <v>41489</v>
      </c>
    </row>
    <row r="9" spans="2:8" x14ac:dyDescent="0.25">
      <c r="B9" s="6" t="s">
        <v>56</v>
      </c>
      <c r="C9" s="12">
        <v>6.69</v>
      </c>
      <c r="D9" s="7"/>
      <c r="F9" s="6" t="s">
        <v>56</v>
      </c>
      <c r="G9" s="12">
        <v>16.5</v>
      </c>
      <c r="H9" s="7"/>
    </row>
    <row r="10" spans="2:8" x14ac:dyDescent="0.25">
      <c r="B10" s="6" t="s">
        <v>61</v>
      </c>
      <c r="C10" s="12">
        <v>0.46800000000000003</v>
      </c>
      <c r="D10" s="7"/>
      <c r="F10" s="6" t="s">
        <v>61</v>
      </c>
      <c r="G10" s="12">
        <v>0.1042</v>
      </c>
      <c r="H10" s="7"/>
    </row>
    <row r="11" spans="2:8" x14ac:dyDescent="0.25">
      <c r="B11" s="6"/>
      <c r="C11" s="12"/>
      <c r="D11" s="7"/>
      <c r="F11" s="6"/>
      <c r="G11" s="12"/>
      <c r="H11" s="7"/>
    </row>
    <row r="12" spans="2:8" x14ac:dyDescent="0.25">
      <c r="B12" s="6" t="s">
        <v>62</v>
      </c>
      <c r="C12" s="12" t="s">
        <v>21</v>
      </c>
      <c r="D12" s="8">
        <v>44594</v>
      </c>
      <c r="F12" s="6"/>
      <c r="G12" s="12"/>
      <c r="H12" s="7"/>
    </row>
    <row r="13" spans="2:8" x14ac:dyDescent="0.25">
      <c r="B13" s="6" t="s">
        <v>56</v>
      </c>
      <c r="C13" s="12">
        <v>8.77</v>
      </c>
      <c r="D13" s="7"/>
      <c r="F13" s="6"/>
      <c r="G13" s="12"/>
      <c r="H13" s="7"/>
    </row>
    <row r="14" spans="2:8" x14ac:dyDescent="0.25">
      <c r="B14" s="6" t="s">
        <v>63</v>
      </c>
      <c r="C14" s="12">
        <v>0.26480999999999999</v>
      </c>
      <c r="D14" s="7"/>
      <c r="F14" s="6"/>
      <c r="G14" s="12"/>
      <c r="H14" s="7"/>
    </row>
    <row r="15" spans="2:8" x14ac:dyDescent="0.25">
      <c r="B15" s="6" t="s">
        <v>64</v>
      </c>
      <c r="C15" s="12">
        <v>8.8270000000000001E-2</v>
      </c>
      <c r="D15" s="7"/>
      <c r="F15" s="6"/>
      <c r="G15" s="12"/>
      <c r="H15" s="7"/>
    </row>
    <row r="16" spans="2:8" x14ac:dyDescent="0.25">
      <c r="B16" s="6" t="s">
        <v>65</v>
      </c>
      <c r="C16" s="12">
        <v>0.17654</v>
      </c>
      <c r="D16" s="7"/>
      <c r="F16" s="6"/>
      <c r="G16" s="12"/>
      <c r="H16" s="7"/>
    </row>
    <row r="17" spans="2:8" x14ac:dyDescent="0.25">
      <c r="B17" s="6" t="s">
        <v>66</v>
      </c>
      <c r="C17" s="12">
        <v>8.8270000000000001E-2</v>
      </c>
      <c r="D17" s="7"/>
      <c r="F17" s="6"/>
      <c r="G17" s="12"/>
      <c r="H17" s="7"/>
    </row>
    <row r="18" spans="2:8" x14ac:dyDescent="0.25">
      <c r="B18" s="6"/>
      <c r="C18" s="12"/>
      <c r="D18" s="7"/>
      <c r="F18" s="6"/>
      <c r="G18" s="12"/>
      <c r="H18" s="7"/>
    </row>
    <row r="19" spans="2:8" x14ac:dyDescent="0.25">
      <c r="B19" s="6" t="s">
        <v>67</v>
      </c>
      <c r="C19" s="12" t="s">
        <v>55</v>
      </c>
      <c r="D19" s="8">
        <v>43282</v>
      </c>
      <c r="F19" s="6" t="s">
        <v>67</v>
      </c>
      <c r="G19" s="12" t="s">
        <v>184</v>
      </c>
      <c r="H19" s="8">
        <v>41489</v>
      </c>
    </row>
    <row r="20" spans="2:8" x14ac:dyDescent="0.25">
      <c r="B20" s="6" t="s">
        <v>56</v>
      </c>
      <c r="C20" s="12">
        <v>11.39</v>
      </c>
      <c r="D20" s="7"/>
      <c r="F20" s="6" t="s">
        <v>56</v>
      </c>
      <c r="G20" s="12">
        <v>16.5</v>
      </c>
      <c r="H20" s="7"/>
    </row>
    <row r="21" spans="2:8" x14ac:dyDescent="0.25">
      <c r="B21" s="6" t="s">
        <v>61</v>
      </c>
      <c r="C21" s="12">
        <v>9.0340000000000004E-2</v>
      </c>
      <c r="D21" s="7"/>
      <c r="F21" s="6" t="s">
        <v>61</v>
      </c>
      <c r="G21" s="12">
        <v>0.1042</v>
      </c>
      <c r="H21" s="7"/>
    </row>
    <row r="22" spans="2:8" x14ac:dyDescent="0.25">
      <c r="B22" s="6"/>
      <c r="C22" s="12"/>
      <c r="D22" s="7"/>
      <c r="F22" s="6"/>
      <c r="G22" s="12"/>
      <c r="H22" s="7"/>
    </row>
    <row r="23" spans="2:8" x14ac:dyDescent="0.25">
      <c r="B23" s="6" t="s">
        <v>68</v>
      </c>
      <c r="C23" s="12" t="s">
        <v>55</v>
      </c>
      <c r="D23" s="8">
        <v>43282</v>
      </c>
      <c r="F23" s="6" t="s">
        <v>68</v>
      </c>
      <c r="G23" s="12" t="s">
        <v>184</v>
      </c>
      <c r="H23" s="8">
        <v>41489</v>
      </c>
    </row>
    <row r="24" spans="2:8" x14ac:dyDescent="0.25">
      <c r="B24" s="6" t="s">
        <v>56</v>
      </c>
      <c r="C24" s="12">
        <v>11.39</v>
      </c>
      <c r="D24" s="7"/>
      <c r="F24" s="6" t="s">
        <v>56</v>
      </c>
      <c r="G24" s="12">
        <v>24</v>
      </c>
      <c r="H24" s="7"/>
    </row>
    <row r="25" spans="2:8" x14ac:dyDescent="0.25">
      <c r="B25" s="6" t="s">
        <v>61</v>
      </c>
      <c r="C25" s="12">
        <v>9.0340000000000004E-2</v>
      </c>
      <c r="D25" s="7"/>
      <c r="F25" s="6" t="s">
        <v>61</v>
      </c>
      <c r="G25" s="12">
        <v>5.7299999999999999E-3</v>
      </c>
      <c r="H25" s="7"/>
    </row>
    <row r="26" spans="2:8" x14ac:dyDescent="0.25">
      <c r="B26" s="2"/>
      <c r="D26" s="7"/>
      <c r="F26" s="6" t="s">
        <v>75</v>
      </c>
      <c r="G26" s="12">
        <v>22.8</v>
      </c>
      <c r="H26" s="7"/>
    </row>
    <row r="27" spans="2:8" x14ac:dyDescent="0.25">
      <c r="B27" s="6" t="s">
        <v>69</v>
      </c>
      <c r="C27" s="12" t="s">
        <v>55</v>
      </c>
      <c r="D27" s="8">
        <v>43282</v>
      </c>
      <c r="F27" s="6"/>
      <c r="G27" s="12"/>
      <c r="H27" s="7"/>
    </row>
    <row r="28" spans="2:8" x14ac:dyDescent="0.25">
      <c r="B28" s="6" t="s">
        <v>56</v>
      </c>
      <c r="C28" s="12">
        <v>11.39</v>
      </c>
      <c r="D28" s="7"/>
      <c r="F28" s="6"/>
      <c r="G28" s="12"/>
      <c r="H28" s="7"/>
    </row>
    <row r="29" spans="2:8" x14ac:dyDescent="0.25">
      <c r="B29" s="6" t="s">
        <v>71</v>
      </c>
      <c r="C29" s="12">
        <v>0.13561999999999999</v>
      </c>
      <c r="D29" s="7"/>
      <c r="F29" s="6"/>
      <c r="G29" s="12"/>
      <c r="H29" s="7"/>
    </row>
    <row r="30" spans="2:8" x14ac:dyDescent="0.25">
      <c r="B30" s="6" t="s">
        <v>70</v>
      </c>
      <c r="C30" s="12">
        <v>8.5000000000000006E-2</v>
      </c>
      <c r="D30" s="7"/>
      <c r="F30" s="6"/>
      <c r="G30" s="12"/>
      <c r="H30" s="7"/>
    </row>
    <row r="31" spans="2:8" x14ac:dyDescent="0.25">
      <c r="B31" s="6"/>
      <c r="C31" s="12"/>
      <c r="D31" s="7"/>
      <c r="F31" s="6"/>
      <c r="G31" s="12"/>
      <c r="H31" s="7"/>
    </row>
    <row r="32" spans="2:8" x14ac:dyDescent="0.25">
      <c r="B32" s="6" t="s">
        <v>72</v>
      </c>
      <c r="C32" s="12" t="s">
        <v>21</v>
      </c>
      <c r="D32" s="8">
        <v>44594</v>
      </c>
      <c r="F32" s="6"/>
      <c r="G32" s="12"/>
      <c r="H32" s="7"/>
    </row>
    <row r="33" spans="2:8" x14ac:dyDescent="0.25">
      <c r="B33" s="6" t="s">
        <v>56</v>
      </c>
      <c r="C33" s="12">
        <v>11.39</v>
      </c>
      <c r="D33" s="7"/>
      <c r="F33" s="6"/>
      <c r="G33" s="12"/>
      <c r="H33" s="7"/>
    </row>
    <row r="34" spans="2:8" x14ac:dyDescent="0.25">
      <c r="B34" s="6" t="s">
        <v>63</v>
      </c>
      <c r="C34" s="12">
        <v>0.20899999999999999</v>
      </c>
      <c r="D34" s="7"/>
      <c r="F34" s="6"/>
      <c r="G34" s="12"/>
      <c r="H34" s="7"/>
    </row>
    <row r="35" spans="2:8" x14ac:dyDescent="0.25">
      <c r="B35" s="6" t="s">
        <v>64</v>
      </c>
      <c r="C35" s="12">
        <v>6.9430000000000006E-2</v>
      </c>
      <c r="D35" s="7"/>
      <c r="F35" s="6"/>
      <c r="G35" s="12"/>
      <c r="H35" s="7"/>
    </row>
    <row r="36" spans="2:8" x14ac:dyDescent="0.25">
      <c r="B36" s="6" t="s">
        <v>65</v>
      </c>
      <c r="C36" s="12">
        <v>0.14096</v>
      </c>
      <c r="D36" s="7"/>
      <c r="F36" s="6"/>
      <c r="G36" s="12"/>
      <c r="H36" s="7"/>
    </row>
    <row r="37" spans="2:8" x14ac:dyDescent="0.25">
      <c r="B37" s="6" t="s">
        <v>66</v>
      </c>
      <c r="C37" s="12">
        <v>6.9430000000000006E-2</v>
      </c>
      <c r="D37" s="7"/>
      <c r="F37" s="6"/>
      <c r="G37" s="12"/>
      <c r="H37" s="7"/>
    </row>
    <row r="38" spans="2:8" x14ac:dyDescent="0.25">
      <c r="B38" s="6"/>
      <c r="C38" s="12"/>
      <c r="D38" s="7"/>
      <c r="F38" s="6"/>
      <c r="G38" s="12"/>
      <c r="H38" s="7"/>
    </row>
    <row r="39" spans="2:8" x14ac:dyDescent="0.25">
      <c r="B39" s="6" t="s">
        <v>73</v>
      </c>
      <c r="C39" s="12" t="s">
        <v>55</v>
      </c>
      <c r="D39" s="8">
        <v>43282</v>
      </c>
      <c r="F39" s="6" t="s">
        <v>73</v>
      </c>
      <c r="G39" s="12" t="s">
        <v>184</v>
      </c>
      <c r="H39" s="8">
        <v>41489</v>
      </c>
    </row>
    <row r="40" spans="2:8" x14ac:dyDescent="0.25">
      <c r="B40" s="6" t="s">
        <v>74</v>
      </c>
      <c r="C40" s="12">
        <v>64</v>
      </c>
      <c r="D40" s="7"/>
      <c r="F40" s="6" t="s">
        <v>74</v>
      </c>
      <c r="G40" s="12">
        <v>66.75</v>
      </c>
      <c r="H40" s="7"/>
    </row>
    <row r="41" spans="2:8" x14ac:dyDescent="0.25">
      <c r="B41" s="6" t="s">
        <v>75</v>
      </c>
      <c r="C41" s="12">
        <v>23.33</v>
      </c>
      <c r="D41" s="7"/>
      <c r="F41" s="6" t="s">
        <v>75</v>
      </c>
      <c r="G41" s="12">
        <v>26.81</v>
      </c>
      <c r="H41" s="7"/>
    </row>
    <row r="42" spans="2:8" x14ac:dyDescent="0.25">
      <c r="B42" s="6" t="s">
        <v>76</v>
      </c>
      <c r="C42" s="12">
        <v>1.0999999999999999E-2</v>
      </c>
      <c r="D42" s="7"/>
      <c r="F42" s="6" t="s">
        <v>76</v>
      </c>
      <c r="G42" s="12">
        <v>7.1000000000000004E-3</v>
      </c>
      <c r="H42" s="7"/>
    </row>
    <row r="43" spans="2:8" x14ac:dyDescent="0.25">
      <c r="B43" s="6" t="s">
        <v>77</v>
      </c>
      <c r="C43" s="12">
        <v>4.4200000000000003E-3</v>
      </c>
      <c r="D43" s="7"/>
      <c r="F43" s="6" t="s">
        <v>77</v>
      </c>
      <c r="G43" s="12">
        <v>4.3200000000000001E-3</v>
      </c>
      <c r="H43" s="7"/>
    </row>
    <row r="44" spans="2:8" x14ac:dyDescent="0.25">
      <c r="B44" s="6"/>
      <c r="C44" s="12"/>
      <c r="D44" s="7"/>
      <c r="F44" s="6"/>
      <c r="G44" s="12"/>
      <c r="H44" s="7"/>
    </row>
    <row r="45" spans="2:8" x14ac:dyDescent="0.25">
      <c r="B45" s="6" t="s">
        <v>78</v>
      </c>
      <c r="C45" s="12" t="s">
        <v>55</v>
      </c>
      <c r="D45" s="8">
        <v>43282</v>
      </c>
      <c r="F45" s="6"/>
      <c r="G45" s="12"/>
      <c r="H45" s="7"/>
    </row>
    <row r="46" spans="2:8" x14ac:dyDescent="0.25">
      <c r="B46" s="6" t="s">
        <v>74</v>
      </c>
      <c r="C46" s="12">
        <v>64</v>
      </c>
      <c r="D46" s="7"/>
      <c r="F46" s="6"/>
      <c r="G46" s="12"/>
      <c r="H46" s="7"/>
    </row>
    <row r="47" spans="2:8" x14ac:dyDescent="0.25">
      <c r="B47" s="6" t="s">
        <v>75</v>
      </c>
      <c r="C47" s="12">
        <v>23.33</v>
      </c>
      <c r="D47" s="7"/>
      <c r="F47" s="6"/>
      <c r="G47" s="12"/>
      <c r="H47" s="7"/>
    </row>
    <row r="48" spans="2:8" x14ac:dyDescent="0.25">
      <c r="B48" s="6" t="s">
        <v>79</v>
      </c>
      <c r="C48" s="12">
        <v>1.1650000000000001E-2</v>
      </c>
      <c r="D48" s="7"/>
      <c r="F48" s="6"/>
      <c r="G48" s="12"/>
      <c r="H48" s="7"/>
    </row>
    <row r="49" spans="2:8" x14ac:dyDescent="0.25">
      <c r="B49" s="6" t="s">
        <v>80</v>
      </c>
      <c r="C49" s="12">
        <v>3.61E-2</v>
      </c>
      <c r="D49" s="7"/>
      <c r="F49" s="6"/>
      <c r="G49" s="12"/>
      <c r="H49" s="7"/>
    </row>
    <row r="50" spans="2:8" x14ac:dyDescent="0.25">
      <c r="B50" s="6" t="s">
        <v>81</v>
      </c>
      <c r="C50" s="12">
        <v>1.1650000000000001E-2</v>
      </c>
      <c r="D50" s="7"/>
      <c r="F50" s="6"/>
      <c r="G50" s="12"/>
      <c r="H50" s="7"/>
    </row>
    <row r="51" spans="2:8" x14ac:dyDescent="0.25">
      <c r="B51" s="6"/>
      <c r="C51" s="12"/>
      <c r="D51" s="7"/>
      <c r="F51" s="6"/>
      <c r="G51" s="12"/>
      <c r="H51" s="7"/>
    </row>
    <row r="52" spans="2:8" x14ac:dyDescent="0.25">
      <c r="B52" s="6" t="s">
        <v>82</v>
      </c>
      <c r="C52" s="12" t="s">
        <v>55</v>
      </c>
      <c r="D52" s="8">
        <v>43282</v>
      </c>
      <c r="F52" s="6" t="s">
        <v>82</v>
      </c>
      <c r="G52" s="12" t="s">
        <v>184</v>
      </c>
      <c r="H52" s="8">
        <v>41489</v>
      </c>
    </row>
    <row r="53" spans="2:8" x14ac:dyDescent="0.25">
      <c r="B53" s="6" t="s">
        <v>74</v>
      </c>
      <c r="C53" s="12">
        <v>64</v>
      </c>
      <c r="D53" s="7"/>
      <c r="F53" s="6" t="s">
        <v>74</v>
      </c>
      <c r="G53" s="12">
        <v>66.75</v>
      </c>
      <c r="H53" s="7"/>
    </row>
    <row r="54" spans="2:8" x14ac:dyDescent="0.25">
      <c r="B54" s="6" t="s">
        <v>75</v>
      </c>
      <c r="C54" s="12">
        <v>18.14</v>
      </c>
      <c r="D54" s="7"/>
      <c r="F54" s="6" t="s">
        <v>75</v>
      </c>
      <c r="G54" s="12">
        <v>22.15</v>
      </c>
      <c r="H54" s="7"/>
    </row>
    <row r="55" spans="2:8" x14ac:dyDescent="0.25">
      <c r="B55" s="6" t="s">
        <v>76</v>
      </c>
      <c r="C55" s="12">
        <v>7.1000000000000004E-3</v>
      </c>
      <c r="D55" s="7"/>
      <c r="F55" s="6" t="s">
        <v>76</v>
      </c>
      <c r="G55" s="12">
        <v>5.8500000000000002E-3</v>
      </c>
      <c r="H55" s="7"/>
    </row>
    <row r="56" spans="2:8" x14ac:dyDescent="0.25">
      <c r="B56" s="6" t="s">
        <v>77</v>
      </c>
      <c r="C56" s="12">
        <v>3.0400000000000002E-3</v>
      </c>
      <c r="D56" s="7"/>
      <c r="F56" s="6" t="s">
        <v>77</v>
      </c>
      <c r="G56" s="12">
        <v>4.3499999999999997E-3</v>
      </c>
      <c r="H56" s="7"/>
    </row>
    <row r="57" spans="2:8" x14ac:dyDescent="0.25">
      <c r="B57" s="6"/>
      <c r="C57" s="12"/>
      <c r="D57" s="7"/>
      <c r="F57" s="6"/>
      <c r="G57" s="12"/>
      <c r="H57" s="7"/>
    </row>
    <row r="58" spans="2:8" x14ac:dyDescent="0.25">
      <c r="B58" s="6" t="s">
        <v>83</v>
      </c>
      <c r="C58" s="12" t="s">
        <v>55</v>
      </c>
      <c r="D58" s="8">
        <v>43282</v>
      </c>
      <c r="F58" s="6"/>
      <c r="G58" s="12"/>
      <c r="H58" s="7"/>
    </row>
    <row r="59" spans="2:8" x14ac:dyDescent="0.25">
      <c r="B59" s="6" t="s">
        <v>74</v>
      </c>
      <c r="C59" s="12">
        <v>64</v>
      </c>
      <c r="D59" s="7"/>
      <c r="F59" s="6"/>
      <c r="G59" s="12"/>
      <c r="H59" s="7"/>
    </row>
    <row r="60" spans="2:8" x14ac:dyDescent="0.25">
      <c r="B60" s="6" t="s">
        <v>75</v>
      </c>
      <c r="C60" s="12">
        <v>18.14</v>
      </c>
      <c r="D60" s="7"/>
      <c r="F60" s="6"/>
      <c r="G60" s="12"/>
      <c r="H60" s="7"/>
    </row>
    <row r="61" spans="2:8" x14ac:dyDescent="0.25">
      <c r="B61" s="6" t="s">
        <v>79</v>
      </c>
      <c r="C61" s="12">
        <v>1.107E-2</v>
      </c>
      <c r="D61" s="7"/>
      <c r="F61" s="6"/>
      <c r="G61" s="12"/>
      <c r="H61" s="7"/>
    </row>
    <row r="62" spans="2:8" x14ac:dyDescent="0.25">
      <c r="B62" s="6" t="s">
        <v>80</v>
      </c>
      <c r="C62" s="12">
        <v>3.4299999999999997E-2</v>
      </c>
      <c r="D62" s="7"/>
      <c r="F62" s="6"/>
      <c r="G62" s="12"/>
      <c r="H62" s="7"/>
    </row>
    <row r="63" spans="2:8" x14ac:dyDescent="0.25">
      <c r="B63" s="6" t="s">
        <v>81</v>
      </c>
      <c r="C63" s="12">
        <v>1.107E-2</v>
      </c>
      <c r="D63" s="7"/>
      <c r="F63" s="6"/>
      <c r="G63" s="12"/>
      <c r="H63" s="7"/>
    </row>
    <row r="64" spans="2:8" x14ac:dyDescent="0.25">
      <c r="B64" s="6"/>
      <c r="C64" s="12"/>
      <c r="D64" s="7"/>
      <c r="F64" s="6"/>
      <c r="G64" s="12"/>
      <c r="H64" s="7"/>
    </row>
    <row r="65" spans="2:8" x14ac:dyDescent="0.25">
      <c r="B65" s="6" t="s">
        <v>84</v>
      </c>
      <c r="C65" s="12" t="s">
        <v>21</v>
      </c>
      <c r="D65" s="8">
        <v>44594</v>
      </c>
      <c r="F65" s="6"/>
      <c r="G65" s="12"/>
      <c r="H65" s="7"/>
    </row>
    <row r="66" spans="2:8" x14ac:dyDescent="0.25">
      <c r="B66" s="6" t="s">
        <v>56</v>
      </c>
      <c r="C66" s="12">
        <v>64</v>
      </c>
      <c r="D66" s="7"/>
      <c r="F66" s="6"/>
      <c r="G66" s="12"/>
      <c r="H66" s="7"/>
    </row>
    <row r="67" spans="2:8" x14ac:dyDescent="0.25">
      <c r="B67" s="6" t="s">
        <v>75</v>
      </c>
      <c r="C67" s="12">
        <v>6.35</v>
      </c>
      <c r="D67" s="7"/>
      <c r="F67" s="6"/>
      <c r="G67" s="12"/>
      <c r="H67" s="7"/>
    </row>
    <row r="68" spans="2:8" x14ac:dyDescent="0.25">
      <c r="B68" s="6" t="s">
        <v>63</v>
      </c>
      <c r="C68" s="12">
        <v>0.38879000000000002</v>
      </c>
      <c r="D68" s="7"/>
      <c r="F68" s="6"/>
      <c r="G68" s="12"/>
      <c r="H68" s="7"/>
    </row>
    <row r="69" spans="2:8" x14ac:dyDescent="0.25">
      <c r="B69" s="6" t="s">
        <v>85</v>
      </c>
      <c r="C69" s="12">
        <v>0.13009999999999999</v>
      </c>
      <c r="D69" s="7"/>
      <c r="F69" s="6"/>
      <c r="G69" s="12"/>
      <c r="H69" s="7"/>
    </row>
    <row r="70" spans="2:8" x14ac:dyDescent="0.25">
      <c r="B70" s="6" t="s">
        <v>65</v>
      </c>
      <c r="C70" s="12">
        <v>0.26101000000000002</v>
      </c>
      <c r="D70" s="7"/>
      <c r="F70" s="6"/>
      <c r="G70" s="12"/>
      <c r="H70" s="7"/>
    </row>
    <row r="71" spans="2:8" x14ac:dyDescent="0.25">
      <c r="B71" s="6" t="s">
        <v>66</v>
      </c>
      <c r="C71" s="12">
        <v>0.13009999999999999</v>
      </c>
      <c r="D71" s="7"/>
      <c r="F71" s="6"/>
      <c r="G71" s="12"/>
      <c r="H71" s="7"/>
    </row>
    <row r="72" spans="2:8" x14ac:dyDescent="0.25">
      <c r="B72" s="6"/>
      <c r="C72" s="12"/>
      <c r="D72" s="7"/>
      <c r="F72" s="6"/>
      <c r="G72" s="12"/>
      <c r="H72" s="7"/>
    </row>
    <row r="73" spans="2:8" x14ac:dyDescent="0.25">
      <c r="B73" s="6" t="s">
        <v>86</v>
      </c>
      <c r="C73" s="12" t="s">
        <v>55</v>
      </c>
      <c r="D73" s="8">
        <v>43282</v>
      </c>
      <c r="F73" s="6" t="s">
        <v>86</v>
      </c>
      <c r="G73" s="12" t="s">
        <v>184</v>
      </c>
      <c r="H73" s="8">
        <v>41489</v>
      </c>
    </row>
    <row r="74" spans="2:8" x14ac:dyDescent="0.25">
      <c r="B74" s="6" t="s">
        <v>74</v>
      </c>
      <c r="C74" s="12">
        <v>438</v>
      </c>
      <c r="D74" s="7"/>
      <c r="F74" s="6" t="s">
        <v>74</v>
      </c>
      <c r="G74" s="12">
        <v>145</v>
      </c>
      <c r="H74" s="7"/>
    </row>
    <row r="75" spans="2:8" x14ac:dyDescent="0.25">
      <c r="B75" s="6" t="s">
        <v>75</v>
      </c>
      <c r="C75" s="12">
        <v>21.24</v>
      </c>
      <c r="D75" s="7"/>
      <c r="F75" s="6" t="s">
        <v>75</v>
      </c>
      <c r="G75" s="12">
        <v>24.84</v>
      </c>
      <c r="H75" s="7"/>
    </row>
    <row r="76" spans="2:8" x14ac:dyDescent="0.25">
      <c r="B76" s="6" t="s">
        <v>76</v>
      </c>
      <c r="C76" s="12">
        <v>1.5800000000000002E-2</v>
      </c>
      <c r="D76" s="7"/>
      <c r="F76" s="6" t="s">
        <v>76</v>
      </c>
      <c r="G76" s="12">
        <v>7.1999999999999998E-3</v>
      </c>
      <c r="H76" s="7"/>
    </row>
    <row r="77" spans="2:8" x14ac:dyDescent="0.25">
      <c r="B77" s="6" t="s">
        <v>77</v>
      </c>
      <c r="C77" s="12">
        <v>8.0999999999999996E-3</v>
      </c>
      <c r="D77" s="7"/>
      <c r="F77" s="6" t="s">
        <v>77</v>
      </c>
      <c r="G77" s="12">
        <v>4.1999999999999997E-3</v>
      </c>
      <c r="H77" s="7"/>
    </row>
    <row r="78" spans="2:8" x14ac:dyDescent="0.25">
      <c r="B78" s="6"/>
      <c r="C78" s="12"/>
      <c r="D78" s="7"/>
      <c r="F78" s="6"/>
      <c r="G78" s="12"/>
      <c r="H78" s="7"/>
    </row>
    <row r="79" spans="2:8" x14ac:dyDescent="0.25">
      <c r="B79" s="6" t="s">
        <v>87</v>
      </c>
      <c r="C79" s="12" t="s">
        <v>55</v>
      </c>
      <c r="D79" s="8">
        <v>43282</v>
      </c>
      <c r="F79" s="6"/>
      <c r="G79" s="12"/>
      <c r="H79" s="7"/>
    </row>
    <row r="80" spans="2:8" x14ac:dyDescent="0.25">
      <c r="B80" s="6" t="s">
        <v>74</v>
      </c>
      <c r="C80" s="12">
        <v>438</v>
      </c>
      <c r="D80" s="7"/>
      <c r="F80" s="6"/>
      <c r="G80" s="12"/>
      <c r="H80" s="7"/>
    </row>
    <row r="81" spans="2:8" x14ac:dyDescent="0.25">
      <c r="B81" s="6" t="s">
        <v>75</v>
      </c>
      <c r="C81" s="12">
        <v>21.24</v>
      </c>
      <c r="D81" s="7"/>
      <c r="F81" s="6"/>
      <c r="G81" s="12"/>
      <c r="H81" s="7"/>
    </row>
    <row r="82" spans="2:8" x14ac:dyDescent="0.25">
      <c r="B82" s="6" t="s">
        <v>79</v>
      </c>
      <c r="C82" s="12">
        <v>8.0999999999999996E-3</v>
      </c>
      <c r="D82" s="7"/>
      <c r="F82" s="6"/>
      <c r="G82" s="12"/>
      <c r="H82" s="7"/>
    </row>
    <row r="83" spans="2:8" x14ac:dyDescent="0.25">
      <c r="B83" s="6" t="s">
        <v>80</v>
      </c>
      <c r="C83" s="12">
        <v>1.5800000000000002E-2</v>
      </c>
      <c r="D83" s="7"/>
      <c r="F83" s="6"/>
      <c r="G83" s="12"/>
      <c r="H83" s="7"/>
    </row>
    <row r="84" spans="2:8" x14ac:dyDescent="0.25">
      <c r="B84" s="6" t="s">
        <v>81</v>
      </c>
      <c r="C84" s="12">
        <v>8.0999999999999996E-3</v>
      </c>
      <c r="D84" s="7"/>
      <c r="F84" s="6"/>
      <c r="G84" s="12"/>
      <c r="H84" s="7"/>
    </row>
    <row r="85" spans="2:8" x14ac:dyDescent="0.25">
      <c r="B85" s="6"/>
      <c r="C85" s="12"/>
      <c r="D85" s="7"/>
      <c r="F85" s="6"/>
      <c r="G85" s="12"/>
      <c r="H85" s="7"/>
    </row>
    <row r="86" spans="2:8" x14ac:dyDescent="0.25">
      <c r="B86" s="6" t="s">
        <v>88</v>
      </c>
      <c r="C86" s="12" t="s">
        <v>55</v>
      </c>
      <c r="D86" s="8">
        <v>43282</v>
      </c>
      <c r="F86" s="6" t="s">
        <v>88</v>
      </c>
      <c r="G86" s="12" t="s">
        <v>184</v>
      </c>
      <c r="H86" s="8">
        <v>41489</v>
      </c>
    </row>
    <row r="87" spans="2:8" x14ac:dyDescent="0.25">
      <c r="B87" s="6" t="s">
        <v>74</v>
      </c>
      <c r="C87" s="12">
        <v>888</v>
      </c>
      <c r="D87" s="7"/>
      <c r="F87" s="6" t="s">
        <v>74</v>
      </c>
      <c r="G87" s="12">
        <v>145</v>
      </c>
      <c r="H87" s="7"/>
    </row>
    <row r="88" spans="2:8" x14ac:dyDescent="0.25">
      <c r="B88" s="6" t="s">
        <v>75</v>
      </c>
      <c r="C88" s="12">
        <v>19.940000000000001</v>
      </c>
      <c r="D88" s="7"/>
      <c r="F88" s="6" t="s">
        <v>75</v>
      </c>
      <c r="G88" s="12">
        <v>17.71</v>
      </c>
      <c r="H88" s="7"/>
    </row>
    <row r="89" spans="2:8" x14ac:dyDescent="0.25">
      <c r="B89" s="6" t="s">
        <v>76</v>
      </c>
      <c r="C89" s="12">
        <v>1.5089999999999999E-2</v>
      </c>
      <c r="D89" s="7"/>
      <c r="F89" s="6" t="s">
        <v>76</v>
      </c>
      <c r="G89" s="12">
        <v>6.1000000000000004E-3</v>
      </c>
      <c r="H89" s="7"/>
    </row>
    <row r="90" spans="2:8" x14ac:dyDescent="0.25">
      <c r="B90" s="6" t="s">
        <v>77</v>
      </c>
      <c r="C90" s="12">
        <v>7.9000000000000008E-3</v>
      </c>
      <c r="D90" s="7"/>
      <c r="F90" s="6" t="s">
        <v>77</v>
      </c>
      <c r="G90" s="12">
        <v>4.3E-3</v>
      </c>
      <c r="H90" s="7"/>
    </row>
    <row r="91" spans="2:8" x14ac:dyDescent="0.25">
      <c r="B91" s="6"/>
      <c r="C91" s="12"/>
      <c r="D91" s="7"/>
      <c r="F91" s="2"/>
      <c r="G91" s="12"/>
      <c r="H91" s="7"/>
    </row>
    <row r="92" spans="2:8" x14ac:dyDescent="0.25">
      <c r="B92" s="6" t="s">
        <v>89</v>
      </c>
      <c r="C92" s="12" t="s">
        <v>55</v>
      </c>
      <c r="D92" s="8">
        <v>43282</v>
      </c>
      <c r="F92" s="6"/>
      <c r="G92" s="12"/>
      <c r="H92" s="7"/>
    </row>
    <row r="93" spans="2:8" x14ac:dyDescent="0.25">
      <c r="B93" s="6" t="s">
        <v>74</v>
      </c>
      <c r="C93" s="12">
        <v>888</v>
      </c>
      <c r="D93" s="7"/>
      <c r="F93" s="6"/>
      <c r="G93" s="12"/>
      <c r="H93" s="7"/>
    </row>
    <row r="94" spans="2:8" x14ac:dyDescent="0.25">
      <c r="B94" s="6" t="s">
        <v>75</v>
      </c>
      <c r="C94" s="12">
        <v>19.940000000000001</v>
      </c>
      <c r="D94" s="7"/>
      <c r="F94" s="6"/>
      <c r="G94" s="12"/>
      <c r="H94" s="7"/>
    </row>
    <row r="95" spans="2:8" x14ac:dyDescent="0.25">
      <c r="B95" s="6" t="s">
        <v>79</v>
      </c>
      <c r="C95" s="12">
        <v>7.9000000000000008E-3</v>
      </c>
      <c r="D95" s="7"/>
      <c r="F95" s="6"/>
      <c r="G95" s="12"/>
      <c r="H95" s="7"/>
    </row>
    <row r="96" spans="2:8" x14ac:dyDescent="0.25">
      <c r="B96" s="6" t="s">
        <v>80</v>
      </c>
      <c r="C96" s="12">
        <v>1.5089999999999999E-2</v>
      </c>
      <c r="D96" s="7"/>
      <c r="F96" s="6"/>
      <c r="G96" s="12"/>
      <c r="H96" s="7"/>
    </row>
    <row r="97" spans="2:8" x14ac:dyDescent="0.25">
      <c r="B97" s="6" t="s">
        <v>81</v>
      </c>
      <c r="C97" s="12">
        <v>7.9000000000000008E-3</v>
      </c>
      <c r="D97" s="7"/>
      <c r="F97" s="6"/>
      <c r="G97" s="12"/>
      <c r="H97" s="7"/>
    </row>
    <row r="98" spans="2:8" x14ac:dyDescent="0.25">
      <c r="B98" s="6"/>
      <c r="C98" s="12"/>
      <c r="D98" s="7"/>
      <c r="F98" s="6"/>
      <c r="G98" s="12"/>
      <c r="H98" s="7"/>
    </row>
    <row r="99" spans="2:8" x14ac:dyDescent="0.25">
      <c r="B99" s="6" t="s">
        <v>90</v>
      </c>
      <c r="C99" s="12" t="s">
        <v>55</v>
      </c>
      <c r="D99" s="8">
        <v>43282</v>
      </c>
      <c r="F99" s="6"/>
      <c r="G99" s="12"/>
      <c r="H99" s="7"/>
    </row>
    <row r="100" spans="2:8" x14ac:dyDescent="0.25">
      <c r="B100" s="6" t="s">
        <v>74</v>
      </c>
      <c r="C100" s="12">
        <v>1842</v>
      </c>
      <c r="D100" s="7"/>
      <c r="F100" s="6"/>
      <c r="G100" s="12"/>
      <c r="H100" s="7"/>
    </row>
    <row r="101" spans="2:8" x14ac:dyDescent="0.25">
      <c r="B101" s="6" t="s">
        <v>75</v>
      </c>
      <c r="C101" s="12">
        <v>18.8</v>
      </c>
      <c r="D101" s="7"/>
      <c r="F101" s="6"/>
      <c r="G101" s="12"/>
      <c r="H101" s="7"/>
    </row>
    <row r="102" spans="2:8" x14ac:dyDescent="0.25">
      <c r="B102" s="6" t="s">
        <v>76</v>
      </c>
      <c r="C102" s="12">
        <v>9.2700000000000005E-3</v>
      </c>
      <c r="D102" s="7"/>
      <c r="F102" s="6"/>
      <c r="G102" s="12"/>
      <c r="H102" s="7"/>
    </row>
    <row r="103" spans="2:8" x14ac:dyDescent="0.25">
      <c r="B103" s="6" t="s">
        <v>77</v>
      </c>
      <c r="C103" s="12">
        <v>2.8999999999999998E-3</v>
      </c>
      <c r="D103" s="7"/>
      <c r="F103" s="6"/>
      <c r="G103" s="12"/>
      <c r="H103" s="7"/>
    </row>
    <row r="104" spans="2:8" x14ac:dyDescent="0.25">
      <c r="B104" s="6"/>
      <c r="C104" s="12"/>
      <c r="D104" s="7"/>
      <c r="F104" s="6"/>
      <c r="G104" s="12"/>
      <c r="H104" s="7"/>
    </row>
    <row r="105" spans="2:8" x14ac:dyDescent="0.25">
      <c r="B105" s="6" t="s">
        <v>91</v>
      </c>
      <c r="C105" s="12" t="s">
        <v>55</v>
      </c>
      <c r="D105" s="8">
        <v>43282</v>
      </c>
      <c r="F105" s="6"/>
      <c r="G105" s="12"/>
      <c r="H105" s="7"/>
    </row>
    <row r="106" spans="2:8" x14ac:dyDescent="0.25">
      <c r="B106" s="6" t="s">
        <v>74</v>
      </c>
      <c r="C106" s="12">
        <v>1842</v>
      </c>
      <c r="D106" s="7"/>
      <c r="F106" s="6"/>
      <c r="G106" s="12"/>
      <c r="H106" s="7"/>
    </row>
    <row r="107" spans="2:8" x14ac:dyDescent="0.25">
      <c r="B107" s="6" t="s">
        <v>75</v>
      </c>
      <c r="C107" s="12">
        <v>18.8</v>
      </c>
      <c r="D107" s="7"/>
      <c r="F107" s="6"/>
      <c r="G107" s="12"/>
      <c r="H107" s="7"/>
    </row>
    <row r="108" spans="2:8" x14ac:dyDescent="0.25">
      <c r="B108" s="6" t="s">
        <v>79</v>
      </c>
      <c r="C108" s="12">
        <v>7.7000000000000002E-3</v>
      </c>
      <c r="D108" s="7"/>
      <c r="F108" s="6"/>
      <c r="G108" s="12"/>
      <c r="H108" s="7"/>
    </row>
    <row r="109" spans="2:8" x14ac:dyDescent="0.25">
      <c r="B109" s="6" t="s">
        <v>80</v>
      </c>
      <c r="C109" s="12">
        <v>1.5010000000000001E-2</v>
      </c>
      <c r="D109" s="7"/>
      <c r="F109" s="6"/>
      <c r="G109" s="12"/>
      <c r="H109" s="7"/>
    </row>
    <row r="110" spans="2:8" x14ac:dyDescent="0.25">
      <c r="B110" s="6" t="s">
        <v>81</v>
      </c>
      <c r="C110" s="12">
        <v>7.7000000000000002E-3</v>
      </c>
      <c r="D110" s="7"/>
      <c r="F110" s="6"/>
      <c r="G110" s="12"/>
      <c r="H110" s="7"/>
    </row>
    <row r="111" spans="2:8" x14ac:dyDescent="0.25">
      <c r="B111" s="6"/>
      <c r="C111" s="12"/>
      <c r="D111" s="7"/>
      <c r="F111" s="6"/>
      <c r="G111" s="12"/>
      <c r="H111" s="7"/>
    </row>
    <row r="112" spans="2:8" x14ac:dyDescent="0.25">
      <c r="B112" s="6" t="s">
        <v>92</v>
      </c>
      <c r="C112" s="12" t="s">
        <v>55</v>
      </c>
      <c r="D112" s="8">
        <v>43282</v>
      </c>
      <c r="F112" s="6"/>
      <c r="G112" s="12"/>
      <c r="H112" s="7"/>
    </row>
    <row r="113" spans="2:8" x14ac:dyDescent="0.25">
      <c r="B113" s="6" t="s">
        <v>74</v>
      </c>
      <c r="C113" s="12">
        <v>18420</v>
      </c>
      <c r="D113" s="7"/>
      <c r="F113" s="6"/>
      <c r="G113" s="12"/>
      <c r="H113" s="7"/>
    </row>
    <row r="114" spans="2:8" x14ac:dyDescent="0.25">
      <c r="B114" s="6" t="s">
        <v>93</v>
      </c>
      <c r="C114" s="12">
        <v>0.61799999999999999</v>
      </c>
      <c r="D114" s="7" t="s">
        <v>94</v>
      </c>
      <c r="F114" s="6"/>
      <c r="G114" s="12"/>
      <c r="H114" s="7"/>
    </row>
    <row r="115" spans="2:8" x14ac:dyDescent="0.25">
      <c r="B115" s="6" t="s">
        <v>95</v>
      </c>
      <c r="C115" s="12">
        <v>0.55000000000000004</v>
      </c>
      <c r="D115" s="7"/>
      <c r="F115" s="6"/>
      <c r="G115" s="12"/>
      <c r="H115" s="7"/>
    </row>
    <row r="116" spans="2:8" x14ac:dyDescent="0.25">
      <c r="B116" s="6" t="s">
        <v>61</v>
      </c>
      <c r="C116" s="12">
        <v>9.2700000000000005E-3</v>
      </c>
      <c r="D116" s="7"/>
      <c r="F116" s="6"/>
      <c r="G116" s="12"/>
      <c r="H116" s="7"/>
    </row>
    <row r="117" spans="2:8" x14ac:dyDescent="0.25">
      <c r="B117" s="6"/>
      <c r="C117" s="12"/>
      <c r="D117" s="7"/>
      <c r="F117" s="6"/>
      <c r="G117" s="12"/>
      <c r="H117" s="7"/>
    </row>
    <row r="118" spans="2:8" x14ac:dyDescent="0.25">
      <c r="B118" s="6" t="s">
        <v>96</v>
      </c>
      <c r="C118" s="12" t="s">
        <v>55</v>
      </c>
      <c r="D118" s="8">
        <v>43282</v>
      </c>
      <c r="F118" s="6"/>
      <c r="G118" s="12"/>
      <c r="H118" s="7"/>
    </row>
    <row r="119" spans="2:8" x14ac:dyDescent="0.25">
      <c r="B119" s="6" t="s">
        <v>74</v>
      </c>
      <c r="C119" s="12">
        <v>33.5</v>
      </c>
      <c r="D119" s="7"/>
      <c r="F119" s="6"/>
      <c r="G119" s="12"/>
      <c r="H119" s="7"/>
    </row>
    <row r="120" spans="2:8" x14ac:dyDescent="0.25">
      <c r="B120" s="6" t="s">
        <v>75</v>
      </c>
      <c r="C120" s="12">
        <v>9.57</v>
      </c>
      <c r="D120" s="7"/>
      <c r="F120" s="6"/>
      <c r="G120" s="12"/>
      <c r="H120" s="7"/>
    </row>
    <row r="121" spans="2:8" x14ac:dyDescent="0.25">
      <c r="B121" s="6" t="s">
        <v>61</v>
      </c>
      <c r="C121" s="12">
        <v>2.086E-2</v>
      </c>
      <c r="D121" s="7"/>
      <c r="F121" s="6"/>
      <c r="G121" s="12"/>
      <c r="H121" s="7"/>
    </row>
    <row r="122" spans="2:8" x14ac:dyDescent="0.25">
      <c r="B122" s="6"/>
      <c r="C122" s="12"/>
      <c r="D122" s="7"/>
      <c r="F122" s="6"/>
      <c r="G122" s="12"/>
      <c r="H122" s="7"/>
    </row>
    <row r="123" spans="2:8" x14ac:dyDescent="0.25">
      <c r="B123" s="6" t="s">
        <v>97</v>
      </c>
      <c r="C123" s="12" t="s">
        <v>55</v>
      </c>
      <c r="D123" s="8">
        <v>43282</v>
      </c>
      <c r="F123" s="6"/>
      <c r="G123" s="12"/>
      <c r="H123" s="7"/>
    </row>
    <row r="124" spans="2:8" x14ac:dyDescent="0.25">
      <c r="B124" s="6" t="s">
        <v>98</v>
      </c>
      <c r="C124" s="12"/>
      <c r="D124" s="7"/>
      <c r="F124" s="6"/>
      <c r="G124" s="12"/>
      <c r="H124" s="7"/>
    </row>
    <row r="125" spans="2:8" x14ac:dyDescent="0.25">
      <c r="B125" s="6" t="s">
        <v>99</v>
      </c>
      <c r="C125" s="12">
        <v>21.72</v>
      </c>
      <c r="D125" s="7"/>
      <c r="F125" s="6"/>
      <c r="G125" s="12"/>
      <c r="H125" s="7"/>
    </row>
    <row r="126" spans="2:8" x14ac:dyDescent="0.25">
      <c r="B126" s="6" t="s">
        <v>100</v>
      </c>
      <c r="C126" s="12">
        <v>25.53</v>
      </c>
      <c r="D126" s="7"/>
      <c r="F126" s="6"/>
      <c r="G126" s="12"/>
      <c r="H126" s="7"/>
    </row>
    <row r="127" spans="2:8" x14ac:dyDescent="0.25">
      <c r="B127" s="6" t="s">
        <v>101</v>
      </c>
      <c r="C127" s="12">
        <v>15.26</v>
      </c>
      <c r="D127" s="7"/>
      <c r="F127" s="6"/>
      <c r="G127" s="12"/>
      <c r="H127" s="7"/>
    </row>
    <row r="128" spans="2:8" x14ac:dyDescent="0.25">
      <c r="B128" s="6" t="s">
        <v>102</v>
      </c>
      <c r="C128" s="12">
        <v>24.62</v>
      </c>
      <c r="D128" s="7"/>
      <c r="F128" s="6"/>
      <c r="G128" s="12"/>
      <c r="H128" s="7"/>
    </row>
    <row r="129" spans="2:18" x14ac:dyDescent="0.25">
      <c r="B129" s="6"/>
      <c r="C129" s="12"/>
      <c r="D129" s="7"/>
      <c r="F129" s="6"/>
      <c r="G129" s="12"/>
      <c r="H129" s="7"/>
    </row>
    <row r="130" spans="2:18" x14ac:dyDescent="0.25">
      <c r="B130" s="6" t="s">
        <v>103</v>
      </c>
      <c r="C130" s="12" t="s">
        <v>55</v>
      </c>
      <c r="D130" s="8">
        <v>43282</v>
      </c>
      <c r="F130" s="6" t="s">
        <v>103</v>
      </c>
      <c r="G130" s="12" t="s">
        <v>184</v>
      </c>
      <c r="H130" s="8">
        <v>41489</v>
      </c>
    </row>
    <row r="131" spans="2:18" x14ac:dyDescent="0.25">
      <c r="B131" s="6" t="s">
        <v>104</v>
      </c>
      <c r="C131" s="12">
        <v>11.39</v>
      </c>
      <c r="D131" s="7"/>
      <c r="F131" s="6" t="s">
        <v>104</v>
      </c>
      <c r="G131" s="12">
        <v>16.5</v>
      </c>
      <c r="H131" s="7"/>
    </row>
    <row r="132" spans="2:18" x14ac:dyDescent="0.25">
      <c r="B132" s="6" t="s">
        <v>61</v>
      </c>
      <c r="C132" s="12">
        <v>8.48E-2</v>
      </c>
      <c r="D132" s="7"/>
      <c r="F132" s="6" t="s">
        <v>61</v>
      </c>
      <c r="G132" s="12">
        <v>2.1000000000000001E-2</v>
      </c>
      <c r="H132" s="7"/>
    </row>
    <row r="133" spans="2:18" x14ac:dyDescent="0.25">
      <c r="B133" s="10" t="s">
        <v>105</v>
      </c>
      <c r="C133" s="14">
        <v>3.01</v>
      </c>
      <c r="D133" s="15"/>
      <c r="F133" s="10" t="s">
        <v>105</v>
      </c>
      <c r="G133" s="14">
        <v>3.01</v>
      </c>
      <c r="H133" s="15"/>
    </row>
    <row r="134" spans="2:18" x14ac:dyDescent="0.25">
      <c r="F134" t="s">
        <v>178</v>
      </c>
    </row>
    <row r="135" spans="2:18" ht="15.75" thickBot="1" x14ac:dyDescent="0.3">
      <c r="B135" s="23" t="s">
        <v>106</v>
      </c>
    </row>
    <row r="136" spans="2:18" ht="15.75" thickBot="1" x14ac:dyDescent="0.3">
      <c r="B136" s="24"/>
      <c r="C136" s="24"/>
      <c r="D136" s="96" t="s">
        <v>107</v>
      </c>
      <c r="E136" s="97"/>
      <c r="F136" s="97"/>
      <c r="G136" s="97"/>
      <c r="H136" s="97"/>
      <c r="I136" s="98"/>
      <c r="J136" s="26"/>
      <c r="K136" t="s">
        <v>106</v>
      </c>
    </row>
    <row r="137" spans="2:18" ht="15.75" thickBot="1" x14ac:dyDescent="0.3">
      <c r="B137" s="27"/>
      <c r="C137" s="28"/>
      <c r="D137" s="28"/>
      <c r="E137" s="28"/>
      <c r="F137" s="29" t="s">
        <v>108</v>
      </c>
      <c r="G137" s="29" t="s">
        <v>108</v>
      </c>
      <c r="H137" s="29" t="s">
        <v>108</v>
      </c>
      <c r="I137" s="28"/>
      <c r="J137" s="26"/>
      <c r="L137" s="90" t="s">
        <v>107</v>
      </c>
      <c r="M137" s="91"/>
      <c r="N137" s="91"/>
      <c r="O137" s="91"/>
      <c r="P137" s="91"/>
      <c r="Q137" s="91"/>
      <c r="R137" s="92"/>
    </row>
    <row r="138" spans="2:18" x14ac:dyDescent="0.25">
      <c r="B138" s="30"/>
      <c r="C138" s="32"/>
      <c r="D138" s="32"/>
      <c r="E138" s="32" t="s">
        <v>113</v>
      </c>
      <c r="F138" s="32" t="s">
        <v>116</v>
      </c>
      <c r="G138" s="32" t="s">
        <v>119</v>
      </c>
      <c r="H138" s="32" t="s">
        <v>122</v>
      </c>
      <c r="I138" s="32" t="s">
        <v>125</v>
      </c>
      <c r="J138" s="99"/>
      <c r="K138" s="44"/>
      <c r="L138" s="44"/>
      <c r="M138" s="44"/>
      <c r="N138" s="44"/>
      <c r="O138" s="44" t="s">
        <v>108</v>
      </c>
      <c r="P138" s="44" t="s">
        <v>108</v>
      </c>
      <c r="Q138" s="44" t="s">
        <v>108</v>
      </c>
      <c r="R138" s="44"/>
    </row>
    <row r="139" spans="2:18" x14ac:dyDescent="0.25">
      <c r="B139" s="30"/>
      <c r="C139" s="32"/>
      <c r="D139" s="32" t="s">
        <v>111</v>
      </c>
      <c r="E139" s="32" t="s">
        <v>114</v>
      </c>
      <c r="F139" s="32" t="s">
        <v>117</v>
      </c>
      <c r="G139" s="32" t="s">
        <v>120</v>
      </c>
      <c r="H139" s="32" t="s">
        <v>123</v>
      </c>
      <c r="I139" s="32" t="s">
        <v>126</v>
      </c>
      <c r="J139" s="99"/>
      <c r="K139" s="44"/>
      <c r="L139" s="44"/>
      <c r="M139" s="44"/>
      <c r="N139" s="44" t="s">
        <v>113</v>
      </c>
      <c r="O139" s="44" t="s">
        <v>116</v>
      </c>
      <c r="P139" s="44" t="s">
        <v>119</v>
      </c>
      <c r="Q139" s="44" t="s">
        <v>122</v>
      </c>
      <c r="R139" s="44" t="s">
        <v>125</v>
      </c>
    </row>
    <row r="140" spans="2:18" ht="23.25" thickBot="1" x14ac:dyDescent="0.3">
      <c r="B140" s="31" t="s">
        <v>109</v>
      </c>
      <c r="C140" s="33" t="s">
        <v>110</v>
      </c>
      <c r="D140" s="33" t="s">
        <v>112</v>
      </c>
      <c r="E140" s="33" t="s">
        <v>115</v>
      </c>
      <c r="F140" s="33" t="s">
        <v>118</v>
      </c>
      <c r="G140" s="33" t="s">
        <v>121</v>
      </c>
      <c r="H140" s="33" t="s">
        <v>124</v>
      </c>
      <c r="I140" s="33" t="s">
        <v>127</v>
      </c>
      <c r="J140" s="99"/>
      <c r="K140" s="44"/>
      <c r="L140" s="44"/>
      <c r="M140" s="44" t="s">
        <v>111</v>
      </c>
      <c r="N140" s="44" t="s">
        <v>114</v>
      </c>
      <c r="O140" s="44" t="s">
        <v>117</v>
      </c>
      <c r="P140" s="44" t="s">
        <v>120</v>
      </c>
      <c r="Q140" s="44" t="s">
        <v>123</v>
      </c>
      <c r="R140" s="44" t="s">
        <v>126</v>
      </c>
    </row>
    <row r="141" spans="2:18" ht="15.75" thickBot="1" x14ac:dyDescent="0.3">
      <c r="B141" s="93" t="s">
        <v>128</v>
      </c>
      <c r="C141" s="94"/>
      <c r="D141" s="94"/>
      <c r="E141" s="94"/>
      <c r="F141" s="94"/>
      <c r="G141" s="94"/>
      <c r="H141" s="94"/>
      <c r="I141" s="95"/>
      <c r="J141" s="34"/>
      <c r="K141" s="44" t="s">
        <v>109</v>
      </c>
      <c r="L141" s="44" t="s">
        <v>110</v>
      </c>
      <c r="M141" s="44" t="s">
        <v>112</v>
      </c>
      <c r="N141" s="44" t="s">
        <v>115</v>
      </c>
      <c r="O141" s="44" t="s">
        <v>118</v>
      </c>
      <c r="P141" s="44" t="s">
        <v>121</v>
      </c>
      <c r="Q141" s="44" t="s">
        <v>124</v>
      </c>
      <c r="R141" s="44" t="s">
        <v>127</v>
      </c>
    </row>
    <row r="142" spans="2:18" ht="15.75" thickBot="1" x14ac:dyDescent="0.3">
      <c r="B142" s="31" t="s">
        <v>129</v>
      </c>
      <c r="C142" s="33">
        <v>5670</v>
      </c>
      <c r="D142" s="33">
        <v>28</v>
      </c>
      <c r="E142" s="35">
        <v>18.52</v>
      </c>
      <c r="F142" s="33" t="s">
        <v>130</v>
      </c>
      <c r="G142" s="33" t="s">
        <v>130</v>
      </c>
      <c r="H142" s="33" t="s">
        <v>130</v>
      </c>
      <c r="I142" s="35">
        <v>1.84</v>
      </c>
      <c r="J142" s="36"/>
      <c r="K142" s="45" t="s">
        <v>128</v>
      </c>
      <c r="L142" s="46"/>
      <c r="M142" s="46"/>
      <c r="N142" s="46"/>
      <c r="O142" s="46"/>
      <c r="P142" s="46"/>
      <c r="Q142" s="46"/>
      <c r="R142" s="47"/>
    </row>
    <row r="143" spans="2:18" ht="15.75" thickBot="1" x14ac:dyDescent="0.3">
      <c r="B143" s="37" t="s">
        <v>131</v>
      </c>
      <c r="C143" s="33">
        <v>7920</v>
      </c>
      <c r="D143" s="38" t="s">
        <v>132</v>
      </c>
      <c r="E143" s="39" t="s">
        <v>133</v>
      </c>
      <c r="F143" s="38" t="s">
        <v>134</v>
      </c>
      <c r="G143" s="38" t="s">
        <v>134</v>
      </c>
      <c r="H143" s="38" t="s">
        <v>134</v>
      </c>
      <c r="I143" s="39" t="s">
        <v>135</v>
      </c>
      <c r="J143" s="34"/>
      <c r="K143" s="44" t="s">
        <v>129</v>
      </c>
      <c r="L143" s="44">
        <v>5670</v>
      </c>
      <c r="M143" s="44">
        <v>28</v>
      </c>
      <c r="N143" s="44">
        <v>18.52</v>
      </c>
      <c r="O143" s="44" t="s">
        <v>130</v>
      </c>
      <c r="P143" s="44" t="s">
        <v>130</v>
      </c>
      <c r="Q143" s="44" t="s">
        <v>130</v>
      </c>
      <c r="R143" s="44">
        <v>1.79</v>
      </c>
    </row>
    <row r="144" spans="2:18" ht="15.75" thickBot="1" x14ac:dyDescent="0.3">
      <c r="B144" s="31" t="s">
        <v>136</v>
      </c>
      <c r="C144" s="33">
        <v>13500</v>
      </c>
      <c r="D144" s="33">
        <v>60</v>
      </c>
      <c r="E144" s="35">
        <v>22.8</v>
      </c>
      <c r="F144" s="33" t="s">
        <v>130</v>
      </c>
      <c r="G144" s="33" t="s">
        <v>130</v>
      </c>
      <c r="H144" s="33" t="s">
        <v>130</v>
      </c>
      <c r="I144" s="35">
        <v>3.54</v>
      </c>
      <c r="J144" s="34"/>
      <c r="K144" s="44" t="s">
        <v>176</v>
      </c>
      <c r="L144" s="44">
        <v>7920</v>
      </c>
      <c r="M144" s="44" t="s">
        <v>177</v>
      </c>
      <c r="N144" s="44">
        <v>21.99</v>
      </c>
      <c r="O144" s="44"/>
      <c r="P144" s="44"/>
      <c r="Q144" s="44"/>
      <c r="R144" s="44">
        <v>2.7</v>
      </c>
    </row>
    <row r="145" spans="2:18" ht="15.75" thickBot="1" x14ac:dyDescent="0.3">
      <c r="B145" s="93" t="s">
        <v>137</v>
      </c>
      <c r="C145" s="94"/>
      <c r="D145" s="94"/>
      <c r="E145" s="94"/>
      <c r="F145" s="94"/>
      <c r="G145" s="94"/>
      <c r="H145" s="94"/>
      <c r="I145" s="95"/>
      <c r="J145" s="34"/>
      <c r="K145" s="44" t="s">
        <v>136</v>
      </c>
      <c r="L145" s="44">
        <v>13500</v>
      </c>
      <c r="M145" s="44">
        <v>60</v>
      </c>
      <c r="N145" s="44">
        <v>22.48</v>
      </c>
      <c r="O145" s="44" t="s">
        <v>130</v>
      </c>
      <c r="P145" s="44" t="s">
        <v>130</v>
      </c>
      <c r="Q145" s="44" t="s">
        <v>130</v>
      </c>
      <c r="R145" s="44">
        <v>3.47</v>
      </c>
    </row>
    <row r="146" spans="2:18" ht="15.75" thickBot="1" x14ac:dyDescent="0.3">
      <c r="B146" s="31" t="s">
        <v>129</v>
      </c>
      <c r="C146" s="33">
        <v>28350</v>
      </c>
      <c r="D146" s="33">
        <v>140</v>
      </c>
      <c r="E146" s="35">
        <v>72.489999999999995</v>
      </c>
      <c r="F146" s="33" t="s">
        <v>130</v>
      </c>
      <c r="G146" s="33" t="s">
        <v>130</v>
      </c>
      <c r="H146" s="33" t="s">
        <v>130</v>
      </c>
      <c r="I146" s="35">
        <v>7.88</v>
      </c>
      <c r="J146" s="34"/>
      <c r="K146" s="45" t="s">
        <v>137</v>
      </c>
      <c r="L146" s="46"/>
      <c r="M146" s="46"/>
      <c r="N146" s="46"/>
      <c r="O146" s="46"/>
      <c r="P146" s="46"/>
      <c r="Q146" s="46"/>
      <c r="R146" s="47"/>
    </row>
    <row r="147" spans="2:18" ht="15.75" thickBot="1" x14ac:dyDescent="0.3">
      <c r="B147" s="31" t="s">
        <v>138</v>
      </c>
      <c r="C147" s="33">
        <v>39600</v>
      </c>
      <c r="D147" s="33">
        <v>200</v>
      </c>
      <c r="E147" s="35">
        <v>89.26</v>
      </c>
      <c r="F147" s="33" t="s">
        <v>130</v>
      </c>
      <c r="G147" s="33" t="s">
        <v>130</v>
      </c>
      <c r="H147" s="33" t="s">
        <v>130</v>
      </c>
      <c r="I147" s="35">
        <v>13.63</v>
      </c>
      <c r="J147" s="34"/>
      <c r="K147" s="44" t="s">
        <v>129</v>
      </c>
      <c r="L147" s="44">
        <v>28350</v>
      </c>
      <c r="M147" s="44">
        <v>140</v>
      </c>
      <c r="N147" s="44">
        <v>70.3</v>
      </c>
      <c r="O147" s="44" t="s">
        <v>130</v>
      </c>
      <c r="P147" s="44" t="s">
        <v>130</v>
      </c>
      <c r="Q147" s="44" t="s">
        <v>130</v>
      </c>
      <c r="R147" s="44">
        <v>7.75</v>
      </c>
    </row>
    <row r="148" spans="2:18" ht="15.75" thickBot="1" x14ac:dyDescent="0.3">
      <c r="B148" s="31" t="s">
        <v>136</v>
      </c>
      <c r="C148" s="33">
        <v>67500</v>
      </c>
      <c r="D148" s="33">
        <v>300</v>
      </c>
      <c r="E148" s="35">
        <v>91.78</v>
      </c>
      <c r="F148" s="33" t="s">
        <v>130</v>
      </c>
      <c r="G148" s="33" t="s">
        <v>130</v>
      </c>
      <c r="H148" s="33" t="s">
        <v>130</v>
      </c>
      <c r="I148" s="35">
        <v>28.45</v>
      </c>
      <c r="J148" s="34"/>
      <c r="K148" s="44" t="s">
        <v>138</v>
      </c>
      <c r="L148" s="44">
        <v>39600</v>
      </c>
      <c r="M148" s="44">
        <v>200</v>
      </c>
      <c r="N148" s="44">
        <v>86.56</v>
      </c>
      <c r="O148" s="44" t="s">
        <v>130</v>
      </c>
      <c r="P148" s="44" t="s">
        <v>130</v>
      </c>
      <c r="Q148" s="44" t="s">
        <v>130</v>
      </c>
      <c r="R148" s="44">
        <v>13.42</v>
      </c>
    </row>
    <row r="149" spans="2:18" ht="15.75" thickBot="1" x14ac:dyDescent="0.3">
      <c r="B149" s="93" t="s">
        <v>139</v>
      </c>
      <c r="C149" s="94"/>
      <c r="D149" s="94"/>
      <c r="E149" s="94"/>
      <c r="F149" s="94"/>
      <c r="G149" s="94"/>
      <c r="H149" s="94"/>
      <c r="I149" s="95"/>
      <c r="J149" s="34"/>
      <c r="K149" s="44" t="s">
        <v>136</v>
      </c>
      <c r="L149" s="44">
        <v>67500</v>
      </c>
      <c r="M149" s="44">
        <v>300</v>
      </c>
      <c r="N149" s="44">
        <v>89.01</v>
      </c>
      <c r="O149" s="44" t="s">
        <v>130</v>
      </c>
      <c r="P149" s="44" t="s">
        <v>130</v>
      </c>
      <c r="Q149" s="44" t="s">
        <v>130</v>
      </c>
      <c r="R149" s="44">
        <v>27.98</v>
      </c>
    </row>
    <row r="150" spans="2:18" ht="15.75" thickBot="1" x14ac:dyDescent="0.3">
      <c r="B150" s="31" t="s">
        <v>140</v>
      </c>
      <c r="C150" s="33">
        <v>7920</v>
      </c>
      <c r="D150" s="33">
        <v>40</v>
      </c>
      <c r="E150" s="35">
        <v>27.11</v>
      </c>
      <c r="F150" s="33" t="s">
        <v>130</v>
      </c>
      <c r="G150" s="33" t="s">
        <v>130</v>
      </c>
      <c r="H150" s="33" t="s">
        <v>130</v>
      </c>
      <c r="I150" s="35">
        <v>2.76</v>
      </c>
      <c r="J150" s="34"/>
      <c r="K150" s="45" t="s">
        <v>139</v>
      </c>
      <c r="L150" s="46"/>
      <c r="M150" s="46"/>
      <c r="N150" s="46"/>
      <c r="O150" s="46"/>
      <c r="P150" s="46"/>
      <c r="Q150" s="46"/>
      <c r="R150" s="47"/>
    </row>
    <row r="151" spans="2:18" ht="15.75" thickBot="1" x14ac:dyDescent="0.3">
      <c r="B151" s="31" t="s">
        <v>141</v>
      </c>
      <c r="C151" s="33">
        <v>27000</v>
      </c>
      <c r="D151" s="33">
        <v>100</v>
      </c>
      <c r="E151" s="35">
        <v>28.2</v>
      </c>
      <c r="F151" s="33" t="s">
        <v>130</v>
      </c>
      <c r="G151" s="33" t="s">
        <v>130</v>
      </c>
      <c r="H151" s="33" t="s">
        <v>130</v>
      </c>
      <c r="I151" s="35">
        <v>5.14</v>
      </c>
      <c r="J151" s="34"/>
      <c r="K151" s="44" t="s">
        <v>140</v>
      </c>
      <c r="L151" s="44">
        <v>7920</v>
      </c>
      <c r="M151" s="44">
        <v>40</v>
      </c>
      <c r="N151" s="44">
        <v>26.65</v>
      </c>
      <c r="O151" s="44" t="s">
        <v>130</v>
      </c>
      <c r="P151" s="44" t="s">
        <v>130</v>
      </c>
      <c r="Q151" s="44" t="s">
        <v>130</v>
      </c>
      <c r="R151" s="44">
        <v>2.7</v>
      </c>
    </row>
    <row r="152" spans="2:18" ht="15.75" thickBot="1" x14ac:dyDescent="0.3">
      <c r="B152" s="93" t="s">
        <v>142</v>
      </c>
      <c r="C152" s="94"/>
      <c r="D152" s="94"/>
      <c r="E152" s="94"/>
      <c r="F152" s="94"/>
      <c r="G152" s="94"/>
      <c r="H152" s="94"/>
      <c r="I152" s="95"/>
      <c r="J152" s="34"/>
      <c r="K152" s="44" t="s">
        <v>141</v>
      </c>
      <c r="L152" s="44">
        <v>27000</v>
      </c>
      <c r="M152" s="44">
        <v>100</v>
      </c>
      <c r="N152" s="44">
        <v>27.72</v>
      </c>
      <c r="O152" s="44" t="s">
        <v>130</v>
      </c>
      <c r="P152" s="44" t="s">
        <v>130</v>
      </c>
      <c r="Q152" s="44" t="s">
        <v>130</v>
      </c>
      <c r="R152" s="44">
        <v>5.05</v>
      </c>
    </row>
    <row r="153" spans="2:18" ht="15.75" thickBot="1" x14ac:dyDescent="0.3">
      <c r="B153" s="31" t="s">
        <v>143</v>
      </c>
      <c r="C153" s="33">
        <v>7920</v>
      </c>
      <c r="D153" s="33">
        <v>40</v>
      </c>
      <c r="E153" s="35">
        <v>22.32</v>
      </c>
      <c r="F153" s="33" t="s">
        <v>130</v>
      </c>
      <c r="G153" s="33" t="s">
        <v>130</v>
      </c>
      <c r="H153" s="33" t="s">
        <v>130</v>
      </c>
      <c r="I153" s="35">
        <v>2.76</v>
      </c>
      <c r="J153" s="34"/>
      <c r="K153" s="45" t="s">
        <v>142</v>
      </c>
      <c r="L153" s="46"/>
      <c r="M153" s="46"/>
      <c r="N153" s="46"/>
      <c r="O153" s="46"/>
      <c r="P153" s="46"/>
      <c r="Q153" s="46"/>
      <c r="R153" s="47"/>
    </row>
    <row r="154" spans="2:18" ht="15.75" thickBot="1" x14ac:dyDescent="0.3">
      <c r="B154" s="31" t="s">
        <v>141</v>
      </c>
      <c r="C154" s="33">
        <v>27000</v>
      </c>
      <c r="D154" s="33">
        <v>100</v>
      </c>
      <c r="E154" s="35">
        <v>38.369999999999997</v>
      </c>
      <c r="F154" s="33" t="s">
        <v>130</v>
      </c>
      <c r="G154" s="35">
        <v>18.68</v>
      </c>
      <c r="H154" s="35">
        <v>11.87</v>
      </c>
      <c r="I154" s="35">
        <v>5.14</v>
      </c>
      <c r="J154" s="34"/>
      <c r="K154" s="44" t="s">
        <v>143</v>
      </c>
      <c r="L154" s="44">
        <v>7920</v>
      </c>
      <c r="M154" s="44">
        <v>40</v>
      </c>
      <c r="N154" s="44">
        <v>20.43</v>
      </c>
      <c r="O154" s="44" t="s">
        <v>130</v>
      </c>
      <c r="P154" s="44" t="s">
        <v>130</v>
      </c>
      <c r="Q154" s="44" t="s">
        <v>130</v>
      </c>
      <c r="R154" s="44">
        <v>2.7</v>
      </c>
    </row>
    <row r="155" spans="2:18" ht="15.75" thickBot="1" x14ac:dyDescent="0.3">
      <c r="B155" s="31" t="s">
        <v>144</v>
      </c>
      <c r="C155" s="33">
        <v>45000</v>
      </c>
      <c r="D155" s="33">
        <v>160</v>
      </c>
      <c r="E155" s="35">
        <v>43.8</v>
      </c>
      <c r="F155" s="33" t="s">
        <v>130</v>
      </c>
      <c r="G155" s="33" t="s">
        <v>130</v>
      </c>
      <c r="H155" s="33" t="s">
        <v>130</v>
      </c>
      <c r="I155" s="35">
        <v>7.54</v>
      </c>
      <c r="J155" s="34"/>
      <c r="K155" s="44" t="s">
        <v>141</v>
      </c>
      <c r="L155" s="44">
        <v>27000</v>
      </c>
      <c r="M155" s="44">
        <v>100</v>
      </c>
      <c r="N155" s="44">
        <v>35.119999999999997</v>
      </c>
      <c r="O155" s="44" t="s">
        <v>130</v>
      </c>
      <c r="P155" s="44">
        <v>18.38</v>
      </c>
      <c r="Q155" s="44">
        <v>11.68</v>
      </c>
      <c r="R155" s="44">
        <v>5.05</v>
      </c>
    </row>
    <row r="156" spans="2:18" ht="15.75" thickBot="1" x14ac:dyDescent="0.3">
      <c r="B156" s="93" t="s">
        <v>145</v>
      </c>
      <c r="C156" s="94"/>
      <c r="D156" s="94"/>
      <c r="E156" s="94"/>
      <c r="F156" s="94"/>
      <c r="G156" s="94"/>
      <c r="H156" s="94"/>
      <c r="I156" s="95"/>
      <c r="J156" s="34"/>
      <c r="K156" s="44" t="s">
        <v>144</v>
      </c>
      <c r="L156" s="44">
        <v>45000</v>
      </c>
      <c r="M156" s="44">
        <v>160</v>
      </c>
      <c r="N156" s="44">
        <v>40.090000000000003</v>
      </c>
      <c r="O156" s="44" t="s">
        <v>130</v>
      </c>
      <c r="P156" s="44" t="s">
        <v>130</v>
      </c>
      <c r="Q156" s="44" t="s">
        <v>130</v>
      </c>
      <c r="R156" s="44">
        <v>7</v>
      </c>
    </row>
    <row r="157" spans="2:18" ht="15.75" thickBot="1" x14ac:dyDescent="0.3">
      <c r="B157" s="31" t="s">
        <v>146</v>
      </c>
      <c r="C157" s="33">
        <v>7920</v>
      </c>
      <c r="D157" s="33">
        <v>40</v>
      </c>
      <c r="E157" s="35">
        <v>30.84</v>
      </c>
      <c r="F157" s="33" t="s">
        <v>130</v>
      </c>
      <c r="G157" s="33" t="s">
        <v>130</v>
      </c>
      <c r="H157" s="33" t="s">
        <v>130</v>
      </c>
      <c r="I157" s="35">
        <v>2.76</v>
      </c>
      <c r="J157" s="34"/>
      <c r="K157" s="45" t="s">
        <v>145</v>
      </c>
      <c r="L157" s="46"/>
      <c r="M157" s="46"/>
      <c r="N157" s="46"/>
      <c r="O157" s="46"/>
      <c r="P157" s="46"/>
      <c r="Q157" s="46"/>
      <c r="R157" s="47"/>
    </row>
    <row r="158" spans="2:18" ht="23.25" thickBot="1" x14ac:dyDescent="0.3">
      <c r="B158" s="31" t="s">
        <v>147</v>
      </c>
      <c r="C158" s="33" t="s">
        <v>148</v>
      </c>
      <c r="D158" s="33">
        <v>100</v>
      </c>
      <c r="E158" s="35">
        <v>34.19</v>
      </c>
      <c r="F158" s="33" t="s">
        <v>130</v>
      </c>
      <c r="G158" s="33" t="s">
        <v>130</v>
      </c>
      <c r="H158" s="40"/>
      <c r="I158" s="35">
        <v>5.14</v>
      </c>
      <c r="J158" s="34"/>
      <c r="K158" s="44" t="s">
        <v>146</v>
      </c>
      <c r="L158" s="44">
        <v>7920</v>
      </c>
      <c r="M158" s="44">
        <v>40</v>
      </c>
      <c r="N158" s="44">
        <v>29.77</v>
      </c>
      <c r="O158" s="44" t="s">
        <v>130</v>
      </c>
      <c r="P158" s="44" t="s">
        <v>130</v>
      </c>
      <c r="Q158" s="44">
        <v>11.68</v>
      </c>
      <c r="R158" s="44">
        <v>2.76</v>
      </c>
    </row>
    <row r="159" spans="2:18" ht="23.25" thickBot="1" x14ac:dyDescent="0.3">
      <c r="B159" s="31" t="s">
        <v>149</v>
      </c>
      <c r="C159" s="33" t="s">
        <v>150</v>
      </c>
      <c r="D159" s="33">
        <v>160</v>
      </c>
      <c r="E159" s="35">
        <v>42.33</v>
      </c>
      <c r="F159" s="33" t="s">
        <v>130</v>
      </c>
      <c r="G159" s="33" t="s">
        <v>130</v>
      </c>
      <c r="H159" s="33" t="s">
        <v>130</v>
      </c>
      <c r="I159" s="35">
        <v>7.56</v>
      </c>
      <c r="J159" s="34"/>
      <c r="K159" s="44" t="s">
        <v>147</v>
      </c>
      <c r="L159" s="44" t="s">
        <v>148</v>
      </c>
      <c r="M159" s="44">
        <v>100</v>
      </c>
      <c r="N159" s="44">
        <v>32.380000000000003</v>
      </c>
      <c r="O159" s="44" t="s">
        <v>130</v>
      </c>
      <c r="P159" s="44" t="s">
        <v>130</v>
      </c>
      <c r="Q159" s="44"/>
      <c r="R159" s="44">
        <v>5.05</v>
      </c>
    </row>
    <row r="160" spans="2:18" ht="23.25" thickBot="1" x14ac:dyDescent="0.3">
      <c r="B160" s="31" t="s">
        <v>151</v>
      </c>
      <c r="C160" s="33" t="s">
        <v>152</v>
      </c>
      <c r="D160" s="33">
        <v>320</v>
      </c>
      <c r="E160" s="35">
        <v>66.180000000000007</v>
      </c>
      <c r="F160" s="33" t="s">
        <v>130</v>
      </c>
      <c r="G160" s="33" t="s">
        <v>130</v>
      </c>
      <c r="H160" s="33" t="s">
        <v>130</v>
      </c>
      <c r="I160" s="35">
        <v>15.06</v>
      </c>
      <c r="J160" s="34"/>
      <c r="K160" s="44" t="s">
        <v>149</v>
      </c>
      <c r="L160" s="44" t="s">
        <v>150</v>
      </c>
      <c r="M160" s="44">
        <v>160</v>
      </c>
      <c r="N160" s="44">
        <v>40.090000000000003</v>
      </c>
      <c r="O160" s="44" t="s">
        <v>130</v>
      </c>
      <c r="P160" s="44" t="s">
        <v>130</v>
      </c>
      <c r="Q160" s="44" t="s">
        <v>130</v>
      </c>
      <c r="R160" s="44">
        <v>7.43</v>
      </c>
    </row>
    <row r="161" spans="2:18" ht="15.75" thickBot="1" x14ac:dyDescent="0.3">
      <c r="B161" s="93" t="s">
        <v>153</v>
      </c>
      <c r="C161" s="94"/>
      <c r="D161" s="94"/>
      <c r="E161" s="94"/>
      <c r="F161" s="94"/>
      <c r="G161" s="94"/>
      <c r="H161" s="94"/>
      <c r="I161" s="95"/>
      <c r="J161" s="34"/>
      <c r="K161" s="44" t="s">
        <v>151</v>
      </c>
      <c r="L161" s="44" t="s">
        <v>152</v>
      </c>
      <c r="M161" s="44">
        <v>320</v>
      </c>
      <c r="N161" s="44">
        <v>62.68</v>
      </c>
      <c r="O161" s="44" t="s">
        <v>130</v>
      </c>
      <c r="P161" s="44" t="s">
        <v>130</v>
      </c>
      <c r="Q161" s="44" t="s">
        <v>130</v>
      </c>
      <c r="R161" s="44">
        <v>14.83</v>
      </c>
    </row>
    <row r="162" spans="2:18" ht="15.75" thickBot="1" x14ac:dyDescent="0.3">
      <c r="B162" s="31" t="s">
        <v>154</v>
      </c>
      <c r="C162" s="33">
        <v>7920</v>
      </c>
      <c r="D162" s="33">
        <v>40</v>
      </c>
      <c r="E162" s="35">
        <v>21.72</v>
      </c>
      <c r="F162" s="35">
        <v>16</v>
      </c>
      <c r="G162" s="35">
        <v>12</v>
      </c>
      <c r="H162" s="35">
        <v>6.83</v>
      </c>
      <c r="I162" s="35">
        <v>3.46</v>
      </c>
      <c r="J162" s="34"/>
      <c r="K162" s="45" t="s">
        <v>153</v>
      </c>
      <c r="L162" s="46"/>
      <c r="M162" s="46"/>
      <c r="N162" s="46"/>
      <c r="O162" s="46"/>
      <c r="P162" s="46"/>
      <c r="Q162" s="46"/>
      <c r="R162" s="47"/>
    </row>
    <row r="163" spans="2:18" ht="15.75" thickBot="1" x14ac:dyDescent="0.3">
      <c r="B163" s="31" t="s">
        <v>155</v>
      </c>
      <c r="C163" s="33">
        <v>27000</v>
      </c>
      <c r="D163" s="33">
        <v>100</v>
      </c>
      <c r="E163" s="35">
        <v>25.53</v>
      </c>
      <c r="F163" s="35">
        <v>19.559999999999999</v>
      </c>
      <c r="G163" s="35">
        <v>15.27</v>
      </c>
      <c r="H163" s="35">
        <v>9.94</v>
      </c>
      <c r="I163" s="35">
        <v>6.56</v>
      </c>
      <c r="J163" s="34"/>
      <c r="K163" s="44" t="s">
        <v>154</v>
      </c>
      <c r="L163" s="44">
        <v>7920</v>
      </c>
      <c r="M163" s="44">
        <v>40</v>
      </c>
      <c r="N163" s="44">
        <v>19.989999999999998</v>
      </c>
      <c r="O163" s="44">
        <v>15.33</v>
      </c>
      <c r="P163" s="44">
        <v>11.83</v>
      </c>
      <c r="Q163" s="44">
        <v>6.71</v>
      </c>
      <c r="R163" s="44">
        <v>3.39</v>
      </c>
    </row>
    <row r="164" spans="2:18" ht="15.75" thickBot="1" x14ac:dyDescent="0.3">
      <c r="B164" s="93" t="s">
        <v>156</v>
      </c>
      <c r="C164" s="94"/>
      <c r="D164" s="94"/>
      <c r="E164" s="94"/>
      <c r="F164" s="94"/>
      <c r="G164" s="94"/>
      <c r="H164" s="94"/>
      <c r="I164" s="95"/>
      <c r="J164" s="34"/>
      <c r="K164" s="44" t="s">
        <v>155</v>
      </c>
      <c r="L164" s="44">
        <v>27000</v>
      </c>
      <c r="M164" s="44">
        <v>100</v>
      </c>
      <c r="N164" s="44">
        <v>23.35</v>
      </c>
      <c r="O164" s="44">
        <v>18.68</v>
      </c>
      <c r="P164" s="44">
        <v>15.19</v>
      </c>
      <c r="Q164" s="44">
        <v>9.7799999999999994</v>
      </c>
      <c r="R164" s="44">
        <v>6.45</v>
      </c>
    </row>
    <row r="165" spans="2:18" ht="15.75" thickBot="1" x14ac:dyDescent="0.3">
      <c r="B165" s="31" t="s">
        <v>157</v>
      </c>
      <c r="C165" s="33">
        <v>13500</v>
      </c>
      <c r="D165" s="33">
        <v>60</v>
      </c>
      <c r="E165" s="35">
        <v>21.93</v>
      </c>
      <c r="F165" s="33" t="s">
        <v>130</v>
      </c>
      <c r="G165" s="33" t="s">
        <v>130</v>
      </c>
      <c r="H165" s="35">
        <v>6.91</v>
      </c>
      <c r="I165" s="35">
        <v>3.54</v>
      </c>
      <c r="J165" s="34"/>
      <c r="K165" s="45" t="s">
        <v>156</v>
      </c>
      <c r="L165" s="46"/>
      <c r="M165" s="46"/>
      <c r="N165" s="46"/>
      <c r="O165" s="46"/>
      <c r="P165" s="46"/>
      <c r="Q165" s="46"/>
      <c r="R165" s="47"/>
    </row>
    <row r="166" spans="2:18" ht="15.75" thickBot="1" x14ac:dyDescent="0.3">
      <c r="B166" s="31" t="s">
        <v>144</v>
      </c>
      <c r="C166" s="33">
        <v>45000</v>
      </c>
      <c r="D166" s="33">
        <v>160</v>
      </c>
      <c r="E166" s="35">
        <v>27.05</v>
      </c>
      <c r="F166" s="33" t="s">
        <v>130</v>
      </c>
      <c r="G166" s="33" t="s">
        <v>130</v>
      </c>
      <c r="H166" s="35">
        <v>12.03</v>
      </c>
      <c r="I166" s="35">
        <v>7.56</v>
      </c>
      <c r="J166" s="34"/>
      <c r="K166" s="44" t="s">
        <v>157</v>
      </c>
      <c r="L166" s="44">
        <v>13500</v>
      </c>
      <c r="M166" s="44">
        <v>60</v>
      </c>
      <c r="N166" s="44">
        <v>20.13</v>
      </c>
      <c r="O166" s="44" t="s">
        <v>130</v>
      </c>
      <c r="P166" s="44" t="s">
        <v>130</v>
      </c>
      <c r="Q166" s="44">
        <v>6.79</v>
      </c>
      <c r="R166" s="44">
        <v>3.47</v>
      </c>
    </row>
    <row r="167" spans="2:18" ht="15.75" thickBot="1" x14ac:dyDescent="0.3">
      <c r="B167" s="31" t="s">
        <v>158</v>
      </c>
      <c r="C167" s="33"/>
      <c r="D167" s="33">
        <v>400</v>
      </c>
      <c r="E167" s="33" t="s">
        <v>130</v>
      </c>
      <c r="F167" s="33" t="s">
        <v>130</v>
      </c>
      <c r="G167" s="33" t="s">
        <v>130</v>
      </c>
      <c r="H167" s="40" t="s">
        <v>130</v>
      </c>
      <c r="I167" s="35">
        <v>18.829999999999998</v>
      </c>
      <c r="J167" s="25"/>
      <c r="K167" s="44" t="s">
        <v>144</v>
      </c>
      <c r="L167" s="44">
        <v>45000</v>
      </c>
      <c r="M167" s="44">
        <v>160</v>
      </c>
      <c r="N167" s="44">
        <v>25.66</v>
      </c>
      <c r="O167" s="44" t="s">
        <v>130</v>
      </c>
      <c r="P167" s="44" t="s">
        <v>130</v>
      </c>
      <c r="Q167" s="44">
        <v>9.7799999999999994</v>
      </c>
      <c r="R167" s="44">
        <v>6.45</v>
      </c>
    </row>
    <row r="168" spans="2:18" ht="15.75" thickBot="1" x14ac:dyDescent="0.3">
      <c r="B168" s="93" t="s">
        <v>159</v>
      </c>
      <c r="C168" s="94"/>
      <c r="D168" s="94"/>
      <c r="E168" s="94"/>
      <c r="F168" s="94"/>
      <c r="G168" s="94"/>
      <c r="H168" s="94"/>
      <c r="I168" s="95"/>
      <c r="J168" s="34"/>
      <c r="K168" s="44" t="s">
        <v>158</v>
      </c>
      <c r="L168" s="44"/>
      <c r="M168" s="44">
        <v>400</v>
      </c>
      <c r="N168" s="44" t="s">
        <v>130</v>
      </c>
      <c r="O168" s="44" t="s">
        <v>130</v>
      </c>
      <c r="P168" s="44" t="s">
        <v>130</v>
      </c>
      <c r="Q168" s="44" t="s">
        <v>130</v>
      </c>
      <c r="R168" s="44">
        <v>18.54</v>
      </c>
    </row>
    <row r="169" spans="2:18" ht="15.75" thickBot="1" x14ac:dyDescent="0.3">
      <c r="B169" s="31" t="s">
        <v>160</v>
      </c>
      <c r="C169" s="33">
        <v>7920</v>
      </c>
      <c r="D169" s="33">
        <v>40</v>
      </c>
      <c r="E169" s="35">
        <v>25.22</v>
      </c>
      <c r="F169" s="33" t="s">
        <v>130</v>
      </c>
      <c r="G169" s="33" t="s">
        <v>130</v>
      </c>
      <c r="H169" s="35">
        <v>7.24</v>
      </c>
      <c r="I169" s="35">
        <v>2.76</v>
      </c>
      <c r="J169" s="25"/>
      <c r="K169" s="45" t="s">
        <v>159</v>
      </c>
      <c r="L169" s="46"/>
      <c r="M169" s="46"/>
      <c r="N169" s="46"/>
      <c r="O169" s="46"/>
      <c r="P169" s="46"/>
      <c r="Q169" s="46"/>
      <c r="R169" s="47"/>
    </row>
    <row r="170" spans="2:18" ht="15.75" thickBot="1" x14ac:dyDescent="0.3">
      <c r="B170" s="31" t="s">
        <v>161</v>
      </c>
      <c r="C170" s="33">
        <v>27000</v>
      </c>
      <c r="D170" s="33">
        <v>100</v>
      </c>
      <c r="E170" s="35">
        <v>33.340000000000003</v>
      </c>
      <c r="F170" s="33" t="s">
        <v>130</v>
      </c>
      <c r="G170" s="33" t="s">
        <v>130</v>
      </c>
      <c r="H170" s="35">
        <v>10.75</v>
      </c>
      <c r="I170" s="35">
        <v>5.14</v>
      </c>
      <c r="J170" s="25"/>
      <c r="K170" s="44" t="s">
        <v>160</v>
      </c>
      <c r="L170" s="44">
        <v>7920</v>
      </c>
      <c r="M170" s="44">
        <v>40</v>
      </c>
      <c r="N170" s="44">
        <v>23.93</v>
      </c>
      <c r="O170" s="44" t="s">
        <v>130</v>
      </c>
      <c r="P170" s="44" t="s">
        <v>130</v>
      </c>
      <c r="Q170" s="44">
        <v>7.12</v>
      </c>
      <c r="R170" s="44">
        <v>2.7</v>
      </c>
    </row>
    <row r="171" spans="2:18" ht="15.75" thickBot="1" x14ac:dyDescent="0.3">
      <c r="B171" s="31" t="s">
        <v>162</v>
      </c>
      <c r="C171" s="33">
        <v>45000</v>
      </c>
      <c r="D171" s="33">
        <v>160</v>
      </c>
      <c r="E171" s="35">
        <v>38.57</v>
      </c>
      <c r="F171" s="33" t="s">
        <v>130</v>
      </c>
      <c r="G171" s="33" t="s">
        <v>130</v>
      </c>
      <c r="H171" s="33" t="s">
        <v>130</v>
      </c>
      <c r="I171" s="35">
        <v>7.56</v>
      </c>
      <c r="J171" s="34"/>
      <c r="K171" s="44" t="s">
        <v>161</v>
      </c>
      <c r="L171" s="44">
        <v>27000</v>
      </c>
      <c r="M171" s="44">
        <v>100</v>
      </c>
      <c r="N171" s="44">
        <v>31.63</v>
      </c>
      <c r="O171" s="44" t="s">
        <v>130</v>
      </c>
      <c r="P171" s="44"/>
      <c r="Q171" s="44">
        <v>10.58</v>
      </c>
      <c r="R171" s="44">
        <v>5.05</v>
      </c>
    </row>
    <row r="172" spans="2:18" ht="15.75" thickBot="1" x14ac:dyDescent="0.3">
      <c r="B172" s="31" t="s">
        <v>163</v>
      </c>
      <c r="C172" s="33">
        <v>7920</v>
      </c>
      <c r="D172" s="33">
        <v>40</v>
      </c>
      <c r="E172" s="35">
        <v>14.41</v>
      </c>
      <c r="F172" s="33" t="s">
        <v>130</v>
      </c>
      <c r="G172" s="35">
        <v>6.56</v>
      </c>
      <c r="H172" s="33" t="s">
        <v>130</v>
      </c>
      <c r="I172" s="35">
        <v>2.76</v>
      </c>
      <c r="J172" s="34"/>
      <c r="K172" s="44" t="s">
        <v>162</v>
      </c>
      <c r="L172" s="44">
        <v>45000</v>
      </c>
      <c r="M172" s="44">
        <v>160</v>
      </c>
      <c r="N172" s="44">
        <v>36.590000000000003</v>
      </c>
      <c r="O172" s="44" t="s">
        <v>130</v>
      </c>
      <c r="P172" s="44">
        <v>18.670000000000002</v>
      </c>
      <c r="Q172" s="44" t="s">
        <v>130</v>
      </c>
      <c r="R172" s="44">
        <v>7.43</v>
      </c>
    </row>
    <row r="173" spans="2:18" ht="15.75" thickBot="1" x14ac:dyDescent="0.3">
      <c r="B173" s="31" t="s">
        <v>164</v>
      </c>
      <c r="C173" s="33">
        <v>27000</v>
      </c>
      <c r="D173" s="33">
        <v>100</v>
      </c>
      <c r="E173" s="35">
        <v>18.420000000000002</v>
      </c>
      <c r="F173" s="33" t="s">
        <v>130</v>
      </c>
      <c r="G173" s="35">
        <v>10.37</v>
      </c>
      <c r="H173" s="35">
        <v>7.39</v>
      </c>
      <c r="I173" s="35">
        <v>5.14</v>
      </c>
      <c r="J173" s="34"/>
      <c r="K173" s="44" t="s">
        <v>163</v>
      </c>
      <c r="L173" s="44">
        <v>7920</v>
      </c>
      <c r="M173" s="44">
        <v>40</v>
      </c>
      <c r="N173" s="44">
        <v>13.43</v>
      </c>
      <c r="O173" s="44" t="s">
        <v>130</v>
      </c>
      <c r="P173" s="44">
        <v>7.6</v>
      </c>
      <c r="Q173" s="44">
        <v>4.9000000000000004</v>
      </c>
      <c r="R173" s="44">
        <v>2.7</v>
      </c>
    </row>
    <row r="174" spans="2:18" ht="15.75" thickBot="1" x14ac:dyDescent="0.3">
      <c r="B174" s="31" t="s">
        <v>165</v>
      </c>
      <c r="C174" s="33">
        <v>45000</v>
      </c>
      <c r="D174" s="33">
        <v>160</v>
      </c>
      <c r="E174" s="35">
        <v>21.34</v>
      </c>
      <c r="F174" s="33" t="s">
        <v>130</v>
      </c>
      <c r="G174" s="33" t="s">
        <v>130</v>
      </c>
      <c r="H174" s="35">
        <v>9.7899999999999991</v>
      </c>
      <c r="I174" s="35">
        <v>7.56</v>
      </c>
      <c r="J174" s="34"/>
      <c r="K174" s="44" t="s">
        <v>164</v>
      </c>
      <c r="L174" s="44">
        <v>27000</v>
      </c>
      <c r="M174" s="44">
        <v>100</v>
      </c>
      <c r="N174" s="44">
        <v>17.21</v>
      </c>
      <c r="O174" s="44" t="s">
        <v>130</v>
      </c>
      <c r="P174" s="44">
        <v>11.38</v>
      </c>
      <c r="Q174" s="44">
        <v>7.26</v>
      </c>
      <c r="R174" s="44">
        <v>5.05</v>
      </c>
    </row>
    <row r="175" spans="2:18" x14ac:dyDescent="0.25">
      <c r="K175" s="44" t="s">
        <v>165</v>
      </c>
      <c r="L175" s="44">
        <v>45000</v>
      </c>
      <c r="M175" s="44">
        <v>160</v>
      </c>
      <c r="N175" s="44">
        <v>19.829999999999998</v>
      </c>
      <c r="O175" s="44" t="s">
        <v>130</v>
      </c>
      <c r="P175" s="44" t="s">
        <v>130</v>
      </c>
      <c r="Q175" s="44">
        <v>9.6300000000000008</v>
      </c>
      <c r="R175" s="44">
        <v>7.43</v>
      </c>
    </row>
    <row r="176" spans="2:18" x14ac:dyDescent="0.25">
      <c r="B176" s="42" t="s">
        <v>166</v>
      </c>
      <c r="C176" s="11"/>
      <c r="D176" s="5">
        <v>14.83</v>
      </c>
      <c r="F176" s="42" t="s">
        <v>166</v>
      </c>
      <c r="G176" s="11"/>
      <c r="H176" s="5">
        <v>10.42</v>
      </c>
    </row>
    <row r="177" spans="2:8" x14ac:dyDescent="0.25">
      <c r="B177" s="6" t="s">
        <v>167</v>
      </c>
      <c r="C177" s="12"/>
      <c r="D177" s="7">
        <v>20.2</v>
      </c>
      <c r="F177" s="6" t="s">
        <v>167</v>
      </c>
      <c r="G177" s="12"/>
      <c r="H177" s="7">
        <v>17.829999999999998</v>
      </c>
    </row>
    <row r="178" spans="2:8" x14ac:dyDescent="0.25">
      <c r="B178" s="6" t="s">
        <v>168</v>
      </c>
      <c r="C178" s="12"/>
      <c r="D178" s="7"/>
      <c r="F178" s="6" t="s">
        <v>168</v>
      </c>
      <c r="G178" s="12"/>
      <c r="H178" s="3"/>
    </row>
    <row r="179" spans="2:8" x14ac:dyDescent="0.25">
      <c r="B179" s="6" t="s">
        <v>169</v>
      </c>
      <c r="C179" s="12"/>
      <c r="D179" s="7">
        <v>21.67</v>
      </c>
      <c r="F179" s="6" t="s">
        <v>99</v>
      </c>
      <c r="G179" s="12"/>
      <c r="H179" s="7">
        <v>10.59</v>
      </c>
    </row>
    <row r="180" spans="2:8" x14ac:dyDescent="0.25">
      <c r="B180" s="6" t="s">
        <v>186</v>
      </c>
      <c r="C180" s="12"/>
      <c r="D180" s="7"/>
      <c r="F180" s="6" t="s">
        <v>180</v>
      </c>
      <c r="G180" s="12"/>
      <c r="H180" s="7">
        <v>15.07</v>
      </c>
    </row>
    <row r="181" spans="2:8" x14ac:dyDescent="0.25">
      <c r="B181" s="6" t="s">
        <v>170</v>
      </c>
      <c r="C181" s="12"/>
      <c r="D181" s="7">
        <v>4</v>
      </c>
      <c r="F181" s="6" t="s">
        <v>181</v>
      </c>
      <c r="H181" s="7">
        <v>21.67</v>
      </c>
    </row>
    <row r="182" spans="2:8" x14ac:dyDescent="0.25">
      <c r="B182" s="6" t="s">
        <v>179</v>
      </c>
      <c r="C182" s="12"/>
      <c r="D182" s="7">
        <v>8.64</v>
      </c>
      <c r="F182" s="6" t="s">
        <v>170</v>
      </c>
      <c r="G182" s="12"/>
      <c r="H182" s="7">
        <v>3.05</v>
      </c>
    </row>
    <row r="183" spans="2:8" x14ac:dyDescent="0.25">
      <c r="B183" s="6" t="s">
        <v>171</v>
      </c>
      <c r="C183" s="12"/>
      <c r="D183" s="7">
        <v>4</v>
      </c>
      <c r="F183" s="6" t="s">
        <v>179</v>
      </c>
      <c r="G183" s="12"/>
      <c r="H183" s="7">
        <v>6.63</v>
      </c>
    </row>
    <row r="184" spans="2:8" x14ac:dyDescent="0.25">
      <c r="B184" s="6" t="s">
        <v>172</v>
      </c>
      <c r="C184" s="12"/>
      <c r="D184" s="7">
        <v>8.2200000000000006</v>
      </c>
      <c r="F184" s="6" t="s">
        <v>171</v>
      </c>
      <c r="G184" s="12"/>
      <c r="H184" s="7">
        <v>3.05</v>
      </c>
    </row>
    <row r="185" spans="2:8" x14ac:dyDescent="0.25">
      <c r="B185" s="10" t="s">
        <v>173</v>
      </c>
      <c r="C185" s="14"/>
      <c r="D185" s="15">
        <v>8.2200000000000006</v>
      </c>
      <c r="F185" s="6" t="s">
        <v>172</v>
      </c>
      <c r="G185" s="12"/>
      <c r="H185" s="7">
        <v>6.31</v>
      </c>
    </row>
    <row r="186" spans="2:8" x14ac:dyDescent="0.25">
      <c r="F186" s="10" t="s">
        <v>173</v>
      </c>
      <c r="G186" s="14"/>
      <c r="H186" s="15">
        <v>6.31</v>
      </c>
    </row>
    <row r="187" spans="2:8" ht="15" customHeight="1" x14ac:dyDescent="0.25"/>
    <row r="192" spans="2:8" ht="15" customHeight="1" x14ac:dyDescent="0.25"/>
    <row r="196" spans="6:6" ht="15" customHeight="1" x14ac:dyDescent="0.25"/>
    <row r="202" spans="6:6" x14ac:dyDescent="0.25">
      <c r="F202" s="41"/>
    </row>
    <row r="204" spans="6:6" x14ac:dyDescent="0.25">
      <c r="F204" s="41"/>
    </row>
    <row r="212" ht="15" customHeight="1" x14ac:dyDescent="0.25"/>
    <row r="215" ht="15" customHeight="1" x14ac:dyDescent="0.25"/>
    <row r="219" ht="15" customHeight="1" x14ac:dyDescent="0.25"/>
  </sheetData>
  <mergeCells count="11">
    <mergeCell ref="D136:I136"/>
    <mergeCell ref="J138:J140"/>
    <mergeCell ref="B141:I141"/>
    <mergeCell ref="B145:I145"/>
    <mergeCell ref="B149:I149"/>
    <mergeCell ref="L137:R137"/>
    <mergeCell ref="B156:I156"/>
    <mergeCell ref="B161:I161"/>
    <mergeCell ref="B164:I164"/>
    <mergeCell ref="B168:I168"/>
    <mergeCell ref="B152:I152"/>
  </mergeCells>
  <pageMargins left="0.7" right="0.7" top="0.75" bottom="0.75" header="0.3" footer="0.3"/>
  <pageSetup scale="45" fitToHeight="3" orientation="portrait" r:id="rId1"/>
  <headerFooter>
    <oddHeader>&amp;RBase Rate Summary
Page &amp;P of &amp;N</oddHeader>
  </headerFooter>
  <rowBreaks count="1" manualBreakCount="1">
    <brk id="104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F8A6-1DAC-4C88-8E6F-CC4680761D08}">
  <sheetPr>
    <pageSetUpPr fitToPage="1"/>
  </sheetPr>
  <dimension ref="B2:X65"/>
  <sheetViews>
    <sheetView view="pageLayout" topLeftCell="C23" zoomScaleNormal="100" workbookViewId="0">
      <selection activeCell="V38" sqref="V38"/>
    </sheetView>
  </sheetViews>
  <sheetFormatPr defaultRowHeight="15" x14ac:dyDescent="0.25"/>
  <cols>
    <col min="1" max="1" width="6.28515625" customWidth="1"/>
    <col min="3" max="3" width="14.5703125" customWidth="1"/>
    <col min="4" max="4" width="12.7109375" customWidth="1"/>
    <col min="5" max="5" width="4.28515625" customWidth="1"/>
    <col min="7" max="7" width="14.28515625" bestFit="1" customWidth="1"/>
    <col min="8" max="8" width="14.28515625" customWidth="1"/>
    <col min="9" max="9" width="3" customWidth="1"/>
    <col min="11" max="11" width="9.5703125" bestFit="1" customWidth="1"/>
    <col min="12" max="12" width="17.7109375" customWidth="1"/>
    <col min="13" max="13" width="3.85546875" customWidth="1"/>
    <col min="14" max="14" width="11.42578125" bestFit="1" customWidth="1"/>
    <col min="15" max="15" width="10.5703125" bestFit="1" customWidth="1"/>
    <col min="16" max="16" width="11.7109375" customWidth="1"/>
    <col min="17" max="17" width="4.85546875" customWidth="1"/>
    <col min="18" max="18" width="14.85546875" customWidth="1"/>
    <col min="21" max="21" width="4.7109375" customWidth="1"/>
    <col min="22" max="22" width="10.5703125" customWidth="1"/>
  </cols>
  <sheetData>
    <row r="2" spans="2:24" x14ac:dyDescent="0.25">
      <c r="B2" s="62" t="s">
        <v>0</v>
      </c>
      <c r="C2" s="63" t="s">
        <v>288</v>
      </c>
      <c r="D2" s="64"/>
      <c r="F2" s="4" t="s">
        <v>3</v>
      </c>
      <c r="G2" s="11" t="s">
        <v>52</v>
      </c>
      <c r="H2" s="5"/>
      <c r="J2" s="4" t="s">
        <v>4</v>
      </c>
      <c r="K2" s="11" t="s">
        <v>5</v>
      </c>
      <c r="L2" s="5"/>
      <c r="N2" s="4" t="s">
        <v>15</v>
      </c>
      <c r="O2" s="11" t="s">
        <v>51</v>
      </c>
      <c r="P2" s="5"/>
      <c r="R2" s="4" t="s">
        <v>40</v>
      </c>
      <c r="S2" s="11"/>
      <c r="T2" s="5"/>
      <c r="V2" s="4" t="s">
        <v>48</v>
      </c>
      <c r="W2" s="11" t="s">
        <v>289</v>
      </c>
      <c r="X2" s="5"/>
    </row>
    <row r="3" spans="2:24" x14ac:dyDescent="0.25">
      <c r="B3" s="2" t="s">
        <v>7</v>
      </c>
      <c r="D3" s="3"/>
      <c r="F3" s="6" t="s">
        <v>8</v>
      </c>
      <c r="G3" s="12"/>
      <c r="H3" s="7"/>
      <c r="J3" s="100" t="s">
        <v>11</v>
      </c>
      <c r="K3" s="101"/>
      <c r="L3" s="102"/>
      <c r="N3" s="6" t="s">
        <v>8</v>
      </c>
      <c r="O3" s="12"/>
      <c r="P3" s="7"/>
      <c r="R3" s="17">
        <v>42736</v>
      </c>
      <c r="S3" s="12" t="s">
        <v>45</v>
      </c>
      <c r="T3" s="7"/>
      <c r="V3" s="6" t="s">
        <v>50</v>
      </c>
      <c r="W3" s="12"/>
      <c r="X3" s="7"/>
    </row>
    <row r="4" spans="2:24" x14ac:dyDescent="0.25">
      <c r="B4" s="2" t="s">
        <v>1</v>
      </c>
      <c r="C4" t="s">
        <v>2</v>
      </c>
      <c r="D4" s="3" t="s">
        <v>197</v>
      </c>
      <c r="F4" s="6" t="s">
        <v>1</v>
      </c>
      <c r="G4" s="12" t="s">
        <v>2</v>
      </c>
      <c r="H4" s="7" t="s">
        <v>197</v>
      </c>
      <c r="J4" s="6" t="s">
        <v>1</v>
      </c>
      <c r="K4" s="12" t="s">
        <v>2</v>
      </c>
      <c r="L4" s="7"/>
      <c r="N4" s="6" t="s">
        <v>1</v>
      </c>
      <c r="O4" s="12" t="s">
        <v>2</v>
      </c>
      <c r="P4" s="7"/>
      <c r="R4" s="19">
        <v>2.3552</v>
      </c>
      <c r="S4" s="12" t="s">
        <v>43</v>
      </c>
      <c r="T4" s="7"/>
      <c r="V4" s="17">
        <v>41091</v>
      </c>
      <c r="W4" s="12" t="s">
        <v>188</v>
      </c>
      <c r="X4" s="7"/>
    </row>
    <row r="5" spans="2:24" x14ac:dyDescent="0.25">
      <c r="B5" s="65">
        <v>1.4200000000000001E-2</v>
      </c>
      <c r="C5" s="1">
        <v>40923</v>
      </c>
      <c r="D5" s="66" t="s">
        <v>198</v>
      </c>
      <c r="F5" s="6">
        <v>-2.3900000000000002E-3</v>
      </c>
      <c r="G5" s="13">
        <v>41395</v>
      </c>
      <c r="H5" s="8" t="s">
        <v>220</v>
      </c>
      <c r="J5" s="6"/>
      <c r="K5" s="13">
        <v>42036</v>
      </c>
      <c r="L5" s="7" t="s">
        <v>262</v>
      </c>
      <c r="N5" s="6">
        <v>4.0309999999999999E-3</v>
      </c>
      <c r="O5" s="13">
        <v>41275</v>
      </c>
      <c r="P5" s="3" t="s">
        <v>279</v>
      </c>
      <c r="R5" s="6"/>
      <c r="S5" s="12" t="s">
        <v>44</v>
      </c>
      <c r="T5" s="7"/>
      <c r="V5" s="6">
        <v>0.25</v>
      </c>
      <c r="W5" s="12" t="s">
        <v>41</v>
      </c>
      <c r="X5" s="7"/>
    </row>
    <row r="6" spans="2:24" x14ac:dyDescent="0.25">
      <c r="B6" s="65">
        <v>2.1000000000000001E-2</v>
      </c>
      <c r="C6" s="1">
        <v>41295</v>
      </c>
      <c r="D6" s="66" t="s">
        <v>199</v>
      </c>
      <c r="F6" s="16">
        <v>3.9300000000000002E-2</v>
      </c>
      <c r="G6" s="13">
        <v>41489</v>
      </c>
      <c r="H6" s="8" t="s">
        <v>221</v>
      </c>
      <c r="J6" s="6">
        <v>4.4999999999999999E-4</v>
      </c>
      <c r="K6" s="12" t="s">
        <v>6</v>
      </c>
      <c r="L6" s="7"/>
      <c r="N6" s="6">
        <v>1.74E-3</v>
      </c>
      <c r="O6" s="13">
        <v>42036</v>
      </c>
      <c r="P6" s="3" t="s">
        <v>278</v>
      </c>
      <c r="R6" s="17"/>
      <c r="S6" s="12"/>
      <c r="T6" s="7"/>
      <c r="V6" s="6">
        <v>0.78</v>
      </c>
      <c r="W6" s="12" t="s">
        <v>30</v>
      </c>
      <c r="X6" s="7"/>
    </row>
    <row r="7" spans="2:24" x14ac:dyDescent="0.25">
      <c r="B7" s="65">
        <v>2.1600000000000001E-2</v>
      </c>
      <c r="C7" s="1">
        <v>41640</v>
      </c>
      <c r="D7" s="66" t="s">
        <v>200</v>
      </c>
      <c r="F7" s="6">
        <v>4.1680000000000002E-2</v>
      </c>
      <c r="G7" s="13">
        <v>41548</v>
      </c>
      <c r="H7" s="8" t="s">
        <v>222</v>
      </c>
      <c r="J7" s="6">
        <v>7.3999999999999999E-4</v>
      </c>
      <c r="K7" s="12" t="s">
        <v>9</v>
      </c>
      <c r="L7" s="7"/>
      <c r="N7" s="6">
        <v>1.266E-3</v>
      </c>
      <c r="O7" s="13">
        <v>42370</v>
      </c>
      <c r="P7" s="3" t="s">
        <v>277</v>
      </c>
      <c r="R7" s="19"/>
      <c r="S7" s="12"/>
      <c r="T7" s="7"/>
      <c r="V7" s="6">
        <v>20.39</v>
      </c>
      <c r="W7" s="12" t="s">
        <v>12</v>
      </c>
      <c r="X7" s="7"/>
    </row>
    <row r="8" spans="2:24" x14ac:dyDescent="0.25">
      <c r="B8" s="65">
        <v>2.76E-2</v>
      </c>
      <c r="C8" s="1">
        <v>41821</v>
      </c>
      <c r="D8" s="66" t="s">
        <v>201</v>
      </c>
      <c r="F8" s="6">
        <v>3.6639999999999999E-2</v>
      </c>
      <c r="G8" s="13">
        <v>41640</v>
      </c>
      <c r="H8" s="8" t="s">
        <v>223</v>
      </c>
      <c r="J8" s="6">
        <v>0.18856000000000001</v>
      </c>
      <c r="K8" s="12" t="s">
        <v>12</v>
      </c>
      <c r="L8" s="7"/>
      <c r="N8" s="6">
        <v>1.722E-3</v>
      </c>
      <c r="O8" s="13">
        <v>42767</v>
      </c>
      <c r="P8" s="3" t="s">
        <v>276</v>
      </c>
      <c r="R8" s="6"/>
      <c r="S8" s="12"/>
      <c r="T8" s="7"/>
      <c r="V8" s="6">
        <v>4.0000000000000002E-4</v>
      </c>
      <c r="W8" s="12" t="s">
        <v>49</v>
      </c>
      <c r="X8" s="7"/>
    </row>
    <row r="9" spans="2:24" x14ac:dyDescent="0.25">
      <c r="B9" s="65">
        <v>2.47E-2</v>
      </c>
      <c r="C9" s="1">
        <v>42005</v>
      </c>
      <c r="D9" s="66" t="s">
        <v>203</v>
      </c>
      <c r="F9" s="6">
        <v>3.7569999999999999E-2</v>
      </c>
      <c r="G9" s="13">
        <v>41730</v>
      </c>
      <c r="H9" s="8" t="s">
        <v>224</v>
      </c>
      <c r="J9" s="6">
        <v>0.13408</v>
      </c>
      <c r="K9" s="12" t="s">
        <v>10</v>
      </c>
      <c r="L9" s="7"/>
      <c r="N9" s="6">
        <v>3.052E-3</v>
      </c>
      <c r="O9" s="13">
        <v>43101</v>
      </c>
      <c r="P9" s="3" t="s">
        <v>275</v>
      </c>
      <c r="R9" s="6"/>
      <c r="S9" s="12"/>
      <c r="T9" s="7"/>
      <c r="V9" s="6">
        <v>0.34</v>
      </c>
      <c r="W9" s="12" t="s">
        <v>26</v>
      </c>
      <c r="X9" s="7"/>
    </row>
    <row r="10" spans="2:24" x14ac:dyDescent="0.25">
      <c r="B10" s="65">
        <v>2.2599999999999999E-2</v>
      </c>
      <c r="C10" s="1">
        <v>42186</v>
      </c>
      <c r="D10" s="66" t="s">
        <v>202</v>
      </c>
      <c r="F10" s="6">
        <v>4.9579999999999999E-2</v>
      </c>
      <c r="G10" s="13">
        <v>41821</v>
      </c>
      <c r="H10" s="8" t="s">
        <v>225</v>
      </c>
      <c r="J10" s="6"/>
      <c r="K10" s="13">
        <v>42370</v>
      </c>
      <c r="L10" s="7" t="s">
        <v>263</v>
      </c>
      <c r="N10" s="6">
        <v>2.0690000000000001E-3</v>
      </c>
      <c r="O10" s="13">
        <v>43466</v>
      </c>
      <c r="P10" s="7" t="s">
        <v>271</v>
      </c>
      <c r="R10" s="17">
        <v>43711</v>
      </c>
      <c r="S10" s="12" t="s">
        <v>185</v>
      </c>
      <c r="T10" s="7"/>
      <c r="V10" s="6">
        <v>0.78</v>
      </c>
      <c r="W10" s="12" t="s">
        <v>31</v>
      </c>
      <c r="X10" s="7"/>
    </row>
    <row r="11" spans="2:24" x14ac:dyDescent="0.25">
      <c r="B11" s="65">
        <v>2.5399999999999999E-2</v>
      </c>
      <c r="C11" s="1">
        <v>42401</v>
      </c>
      <c r="D11" s="66" t="s">
        <v>205</v>
      </c>
      <c r="F11" s="6">
        <v>4.9579999999999999E-2</v>
      </c>
      <c r="G11" s="13">
        <v>41913</v>
      </c>
      <c r="H11" s="8" t="s">
        <v>226</v>
      </c>
      <c r="J11" s="6">
        <v>4.0000000000000002E-4</v>
      </c>
      <c r="K11" s="12" t="s">
        <v>6</v>
      </c>
      <c r="L11" s="7"/>
      <c r="N11" s="6">
        <v>2.8600000000000001E-3</v>
      </c>
      <c r="O11" s="13">
        <v>43831</v>
      </c>
      <c r="P11" s="7" t="s">
        <v>272</v>
      </c>
      <c r="R11" s="19">
        <v>-3.7523</v>
      </c>
      <c r="S11" s="12" t="s">
        <v>43</v>
      </c>
      <c r="T11" s="7"/>
      <c r="V11" s="17">
        <v>41487</v>
      </c>
      <c r="W11" s="12" t="s">
        <v>187</v>
      </c>
      <c r="X11" s="7"/>
    </row>
    <row r="12" spans="2:24" x14ac:dyDescent="0.25">
      <c r="B12" s="65">
        <v>3.1800000000000002E-2</v>
      </c>
      <c r="C12" s="1">
        <v>42552</v>
      </c>
      <c r="D12" s="66" t="s">
        <v>204</v>
      </c>
      <c r="F12" s="6">
        <v>4.1930000000000002E-2</v>
      </c>
      <c r="G12" s="13">
        <v>42005</v>
      </c>
      <c r="H12" s="8" t="s">
        <v>227</v>
      </c>
      <c r="J12" s="6">
        <v>5.0000000000000001E-4</v>
      </c>
      <c r="K12" s="12" t="s">
        <v>9</v>
      </c>
      <c r="L12" s="7"/>
      <c r="N12" s="6">
        <v>3.6549999999999998E-3</v>
      </c>
      <c r="O12" s="13">
        <v>44197</v>
      </c>
      <c r="P12" s="7" t="s">
        <v>273</v>
      </c>
      <c r="R12" s="6"/>
      <c r="S12" s="12" t="s">
        <v>44</v>
      </c>
      <c r="T12" s="7"/>
      <c r="V12" s="6">
        <v>0.28000000000000003</v>
      </c>
      <c r="W12" s="12" t="s">
        <v>41</v>
      </c>
      <c r="X12" s="7"/>
    </row>
    <row r="13" spans="2:24" x14ac:dyDescent="0.25">
      <c r="B13" s="65">
        <v>2.6200000000000001E-2</v>
      </c>
      <c r="C13" s="1">
        <v>42917</v>
      </c>
      <c r="D13" s="66" t="s">
        <v>206</v>
      </c>
      <c r="F13" s="6">
        <v>4.1079999999999998E-2</v>
      </c>
      <c r="G13" s="13">
        <v>42095</v>
      </c>
      <c r="H13" s="8" t="s">
        <v>228</v>
      </c>
      <c r="J13" s="6">
        <v>0.15553</v>
      </c>
      <c r="K13" s="12" t="s">
        <v>12</v>
      </c>
      <c r="L13" s="7"/>
      <c r="N13" s="6">
        <v>5.0720000000000001E-3</v>
      </c>
      <c r="O13" s="13">
        <v>44593</v>
      </c>
      <c r="P13" s="7" t="s">
        <v>274</v>
      </c>
      <c r="R13" s="17">
        <v>43748</v>
      </c>
      <c r="S13" s="12" t="s">
        <v>34</v>
      </c>
      <c r="T13" s="7"/>
      <c r="V13" s="6">
        <v>0.9</v>
      </c>
      <c r="W13" s="12" t="s">
        <v>30</v>
      </c>
      <c r="X13" s="7"/>
    </row>
    <row r="14" spans="2:24" x14ac:dyDescent="0.25">
      <c r="B14" s="65">
        <v>2.8500000000000001E-2</v>
      </c>
      <c r="C14" s="1">
        <v>43101</v>
      </c>
      <c r="D14" s="66" t="s">
        <v>207</v>
      </c>
      <c r="F14" s="6">
        <v>3.6080000000000001E-2</v>
      </c>
      <c r="G14" s="13">
        <v>42186</v>
      </c>
      <c r="H14" s="8" t="s">
        <v>229</v>
      </c>
      <c r="J14" s="6">
        <v>8.8590000000000002E-2</v>
      </c>
      <c r="K14" s="12" t="s">
        <v>10</v>
      </c>
      <c r="L14" s="7"/>
      <c r="N14" s="6">
        <v>8.7220000000000006E-3</v>
      </c>
      <c r="O14" s="1">
        <v>45177</v>
      </c>
      <c r="P14" s="7" t="s">
        <v>293</v>
      </c>
      <c r="R14" s="6" t="s">
        <v>42</v>
      </c>
      <c r="S14" s="12" t="s">
        <v>46</v>
      </c>
      <c r="T14" s="7"/>
      <c r="V14" s="6">
        <v>23.5</v>
      </c>
      <c r="W14" s="12" t="s">
        <v>12</v>
      </c>
      <c r="X14" s="7"/>
    </row>
    <row r="15" spans="2:24" x14ac:dyDescent="0.25">
      <c r="B15" s="65">
        <v>2.52E-2</v>
      </c>
      <c r="C15" s="1">
        <v>43282</v>
      </c>
      <c r="D15" s="66" t="s">
        <v>208</v>
      </c>
      <c r="F15" s="6">
        <v>4.5519999999999998E-2</v>
      </c>
      <c r="G15" s="13">
        <v>42278</v>
      </c>
      <c r="H15" s="8" t="s">
        <v>230</v>
      </c>
      <c r="J15" s="6"/>
      <c r="K15" s="13">
        <v>42736</v>
      </c>
      <c r="L15" s="7" t="s">
        <v>264</v>
      </c>
      <c r="N15" s="6">
        <v>8.3149999999999995E-3</v>
      </c>
      <c r="O15" s="1">
        <v>45323</v>
      </c>
      <c r="P15" s="7" t="s">
        <v>298</v>
      </c>
      <c r="R15" s="18">
        <v>-16.79</v>
      </c>
      <c r="S15" s="12" t="s">
        <v>41</v>
      </c>
      <c r="T15" s="7"/>
      <c r="V15" s="6">
        <v>4.4999999999999999E-4</v>
      </c>
      <c r="W15" s="12" t="s">
        <v>49</v>
      </c>
      <c r="X15" s="7"/>
    </row>
    <row r="16" spans="2:24" x14ac:dyDescent="0.25">
      <c r="B16" s="65">
        <v>2.3799999999999998E-2</v>
      </c>
      <c r="C16" s="1">
        <v>43466</v>
      </c>
      <c r="D16" s="66" t="s">
        <v>209</v>
      </c>
      <c r="F16" s="6">
        <v>4.5519999999999998E-2</v>
      </c>
      <c r="G16" s="13">
        <v>42370</v>
      </c>
      <c r="H16" s="8" t="s">
        <v>231</v>
      </c>
      <c r="J16" s="6">
        <v>5.6999999999999998E-4</v>
      </c>
      <c r="K16" s="12" t="s">
        <v>6</v>
      </c>
      <c r="L16" s="7"/>
      <c r="N16" s="84">
        <v>1.0181000000000001E-2</v>
      </c>
      <c r="O16" s="50">
        <v>45658</v>
      </c>
      <c r="P16" s="15" t="s">
        <v>315</v>
      </c>
      <c r="R16" s="18">
        <v>-34.380000000000003</v>
      </c>
      <c r="S16" s="12" t="s">
        <v>30</v>
      </c>
      <c r="T16" s="7"/>
      <c r="V16" s="6">
        <v>0.39</v>
      </c>
      <c r="W16" s="12" t="s">
        <v>26</v>
      </c>
      <c r="X16" s="7"/>
    </row>
    <row r="17" spans="2:24" x14ac:dyDescent="0.25">
      <c r="B17" s="65">
        <v>1.77E-2</v>
      </c>
      <c r="C17" s="1">
        <v>43647</v>
      </c>
      <c r="D17" s="66" t="s">
        <v>210</v>
      </c>
      <c r="F17" s="6">
        <v>4.5519999999999998E-2</v>
      </c>
      <c r="G17" s="13">
        <v>42461</v>
      </c>
      <c r="H17" s="8" t="s">
        <v>232</v>
      </c>
      <c r="J17" s="6">
        <v>6.7000000000000002E-4</v>
      </c>
      <c r="K17" s="12" t="s">
        <v>9</v>
      </c>
      <c r="L17" s="7"/>
      <c r="R17" s="18">
        <v>-910.29</v>
      </c>
      <c r="S17" s="12" t="s">
        <v>12</v>
      </c>
      <c r="T17" s="7"/>
      <c r="V17" s="6">
        <v>0.9</v>
      </c>
      <c r="W17" s="12" t="s">
        <v>31</v>
      </c>
      <c r="X17" s="7"/>
    </row>
    <row r="18" spans="2:24" x14ac:dyDescent="0.25">
      <c r="B18" s="65">
        <v>1.8200000000000001E-2</v>
      </c>
      <c r="C18" s="1">
        <v>43831</v>
      </c>
      <c r="D18" s="66" t="s">
        <v>211</v>
      </c>
      <c r="F18" s="16">
        <v>3.6200000000000003E-2</v>
      </c>
      <c r="G18" s="13">
        <v>42552</v>
      </c>
      <c r="H18" s="8" t="s">
        <v>233</v>
      </c>
      <c r="J18" s="6">
        <v>0.22639999999999999</v>
      </c>
      <c r="K18" s="12" t="s">
        <v>12</v>
      </c>
      <c r="L18" s="7"/>
      <c r="R18" s="18">
        <v>-32229.75</v>
      </c>
      <c r="S18" s="12" t="s">
        <v>10</v>
      </c>
      <c r="T18" s="7"/>
      <c r="V18" s="6"/>
      <c r="W18" s="12"/>
      <c r="X18" s="7"/>
    </row>
    <row r="19" spans="2:24" x14ac:dyDescent="0.25">
      <c r="B19" s="65">
        <v>1.9800000000000002E-2</v>
      </c>
      <c r="C19" s="1">
        <v>44013</v>
      </c>
      <c r="D19" s="66" t="s">
        <v>212</v>
      </c>
      <c r="F19" s="6">
        <v>4.0189999999999997E-2</v>
      </c>
      <c r="G19" s="13">
        <v>42644</v>
      </c>
      <c r="H19" s="8" t="s">
        <v>234</v>
      </c>
      <c r="J19" s="6">
        <v>0.12978000000000001</v>
      </c>
      <c r="K19" s="12" t="s">
        <v>10</v>
      </c>
      <c r="L19" s="7"/>
      <c r="N19" s="4" t="s">
        <v>34</v>
      </c>
      <c r="O19" s="11" t="s">
        <v>39</v>
      </c>
      <c r="P19" s="5"/>
      <c r="R19" s="18">
        <v>-11.4</v>
      </c>
      <c r="S19" s="12" t="s">
        <v>26</v>
      </c>
      <c r="T19" s="7"/>
      <c r="V19" s="17">
        <v>43009</v>
      </c>
      <c r="W19" s="12" t="s">
        <v>189</v>
      </c>
      <c r="X19" s="7"/>
    </row>
    <row r="20" spans="2:24" x14ac:dyDescent="0.25">
      <c r="B20" s="65">
        <v>1.95E-2</v>
      </c>
      <c r="C20" s="1">
        <v>44197</v>
      </c>
      <c r="D20" s="66" t="s">
        <v>213</v>
      </c>
      <c r="F20" s="6">
        <v>3.3349999999999998E-2</v>
      </c>
      <c r="G20" s="13">
        <v>42736</v>
      </c>
      <c r="H20" s="8" t="s">
        <v>235</v>
      </c>
      <c r="J20" s="6"/>
      <c r="K20" s="13">
        <v>43101</v>
      </c>
      <c r="L20" s="7" t="s">
        <v>265</v>
      </c>
      <c r="N20" s="6" t="s">
        <v>1</v>
      </c>
      <c r="O20" s="12" t="s">
        <v>17</v>
      </c>
      <c r="P20" s="7"/>
      <c r="R20" s="18">
        <v>-32.020000000000003</v>
      </c>
      <c r="S20" s="12" t="s">
        <v>31</v>
      </c>
      <c r="T20" s="7"/>
      <c r="V20" s="6">
        <v>0.31</v>
      </c>
      <c r="W20" s="12" t="s">
        <v>41</v>
      </c>
      <c r="X20" s="7"/>
    </row>
    <row r="21" spans="2:24" x14ac:dyDescent="0.25">
      <c r="B21" s="65">
        <v>2.75E-2</v>
      </c>
      <c r="C21" s="1">
        <v>44378</v>
      </c>
      <c r="D21" s="66" t="s">
        <v>214</v>
      </c>
      <c r="F21" s="6">
        <v>3.9969999999999999E-2</v>
      </c>
      <c r="G21" s="13">
        <v>42826</v>
      </c>
      <c r="H21" s="8" t="s">
        <v>236</v>
      </c>
      <c r="J21" s="6">
        <v>6.8000000000000005E-4</v>
      </c>
      <c r="K21" s="12" t="s">
        <v>6</v>
      </c>
      <c r="L21" s="7"/>
      <c r="N21" s="17">
        <v>42186</v>
      </c>
      <c r="O21" t="s">
        <v>191</v>
      </c>
      <c r="P21" s="7"/>
      <c r="R21" s="6"/>
      <c r="S21" s="12"/>
      <c r="T21" s="7"/>
      <c r="V21" s="20">
        <v>1</v>
      </c>
      <c r="W21" s="12" t="s">
        <v>30</v>
      </c>
      <c r="X21" s="7"/>
    </row>
    <row r="22" spans="2:24" x14ac:dyDescent="0.25">
      <c r="B22" s="65">
        <v>2.75E-2</v>
      </c>
      <c r="C22" s="1">
        <v>44562</v>
      </c>
      <c r="D22" s="66" t="s">
        <v>215</v>
      </c>
      <c r="F22" s="6">
        <v>3.143E-2</v>
      </c>
      <c r="G22" s="13">
        <v>42917</v>
      </c>
      <c r="H22" s="8" t="s">
        <v>237</v>
      </c>
      <c r="J22" s="6">
        <v>5.2999999999999998E-4</v>
      </c>
      <c r="K22" s="12" t="s">
        <v>9</v>
      </c>
      <c r="L22" s="7"/>
      <c r="N22" s="6">
        <v>1.5900000000000001E-3</v>
      </c>
      <c r="O22" s="12" t="s">
        <v>35</v>
      </c>
      <c r="P22" s="7"/>
      <c r="R22" s="17">
        <v>44166</v>
      </c>
      <c r="S22" s="12" t="s">
        <v>53</v>
      </c>
      <c r="T22" s="7"/>
      <c r="V22" s="6">
        <v>26.09</v>
      </c>
      <c r="W22" s="12" t="s">
        <v>12</v>
      </c>
      <c r="X22" s="7"/>
    </row>
    <row r="23" spans="2:24" x14ac:dyDescent="0.25">
      <c r="B23" s="65">
        <v>2.2599999999999999E-2</v>
      </c>
      <c r="C23" s="1">
        <v>44743</v>
      </c>
      <c r="D23" s="66" t="s">
        <v>218</v>
      </c>
      <c r="F23" s="6">
        <v>4.052E-2</v>
      </c>
      <c r="G23" s="13">
        <v>43009</v>
      </c>
      <c r="H23" s="8" t="s">
        <v>242</v>
      </c>
      <c r="J23" s="6">
        <v>0.15089</v>
      </c>
      <c r="K23" s="12" t="s">
        <v>12</v>
      </c>
      <c r="L23" s="7"/>
      <c r="N23" s="6">
        <v>1.9499999999999999E-3</v>
      </c>
      <c r="O23" s="12" t="s">
        <v>36</v>
      </c>
      <c r="P23" s="7"/>
      <c r="R23" s="6" t="s">
        <v>42</v>
      </c>
      <c r="S23" s="12" t="s">
        <v>47</v>
      </c>
      <c r="T23" s="7"/>
      <c r="V23" s="6">
        <v>5.0000000000000001E-4</v>
      </c>
      <c r="W23" s="12" t="s">
        <v>10</v>
      </c>
      <c r="X23" s="7"/>
    </row>
    <row r="24" spans="2:24" x14ac:dyDescent="0.25">
      <c r="B24" s="65">
        <v>2.4299999999999999E-2</v>
      </c>
      <c r="C24" s="1">
        <v>44927</v>
      </c>
      <c r="D24" s="66" t="s">
        <v>216</v>
      </c>
      <c r="F24" s="16">
        <v>4.0800000000000003E-2</v>
      </c>
      <c r="G24" s="13">
        <v>43101</v>
      </c>
      <c r="H24" s="8" t="s">
        <v>238</v>
      </c>
      <c r="J24" s="6">
        <v>0.18095</v>
      </c>
      <c r="K24" s="12" t="s">
        <v>10</v>
      </c>
      <c r="L24" s="7"/>
      <c r="N24" s="6">
        <v>0.63</v>
      </c>
      <c r="O24" s="12" t="s">
        <v>37</v>
      </c>
      <c r="P24" s="7"/>
      <c r="R24" s="18">
        <v>-39.299999999999997</v>
      </c>
      <c r="S24" s="12" t="s">
        <v>41</v>
      </c>
      <c r="T24" s="7"/>
      <c r="V24" s="6">
        <v>4.4999999999999999E-4</v>
      </c>
      <c r="W24" s="12" t="s">
        <v>49</v>
      </c>
      <c r="X24" s="7"/>
    </row>
    <row r="25" spans="2:24" x14ac:dyDescent="0.25">
      <c r="B25" s="65">
        <v>2.1000000000000001E-2</v>
      </c>
      <c r="C25" s="1">
        <v>45108</v>
      </c>
      <c r="D25" s="66" t="s">
        <v>217</v>
      </c>
      <c r="F25" s="6">
        <v>3.4840000000000003E-2</v>
      </c>
      <c r="G25" s="13">
        <v>43191</v>
      </c>
      <c r="H25" s="8" t="s">
        <v>241</v>
      </c>
      <c r="J25" s="6"/>
      <c r="K25" s="13">
        <v>43466</v>
      </c>
      <c r="L25" s="7" t="s">
        <v>266</v>
      </c>
      <c r="N25" s="6">
        <v>0.42</v>
      </c>
      <c r="O25" s="12" t="s">
        <v>38</v>
      </c>
      <c r="P25" s="7"/>
      <c r="R25" s="18">
        <v>-79.44</v>
      </c>
      <c r="S25" s="12" t="s">
        <v>30</v>
      </c>
      <c r="T25" s="7"/>
      <c r="V25" s="6">
        <v>0.43</v>
      </c>
      <c r="W25" s="12" t="s">
        <v>26</v>
      </c>
      <c r="X25" s="7"/>
    </row>
    <row r="26" spans="2:24" x14ac:dyDescent="0.25">
      <c r="B26" s="65">
        <v>2.1499999999999998E-2</v>
      </c>
      <c r="C26" s="1">
        <v>45109</v>
      </c>
      <c r="D26" s="66" t="s">
        <v>219</v>
      </c>
      <c r="F26" s="6">
        <v>2.9909999999999999E-2</v>
      </c>
      <c r="G26" s="13">
        <v>43282</v>
      </c>
      <c r="H26" s="8" t="s">
        <v>239</v>
      </c>
      <c r="J26" s="6">
        <v>7.6999999999999996E-4</v>
      </c>
      <c r="K26" s="12" t="s">
        <v>6</v>
      </c>
      <c r="L26" s="7"/>
      <c r="N26" s="17">
        <v>42370</v>
      </c>
      <c r="O26" s="12" t="s">
        <v>192</v>
      </c>
      <c r="P26" s="7"/>
      <c r="R26" s="18">
        <v>-2018.79</v>
      </c>
      <c r="S26" s="12" t="s">
        <v>12</v>
      </c>
      <c r="T26" s="7"/>
      <c r="V26" s="20">
        <v>1</v>
      </c>
      <c r="W26" s="12" t="s">
        <v>31</v>
      </c>
      <c r="X26" s="7"/>
    </row>
    <row r="27" spans="2:24" x14ac:dyDescent="0.25">
      <c r="B27" s="65">
        <v>2.2800000000000001E-2</v>
      </c>
      <c r="C27" s="1">
        <v>45292</v>
      </c>
      <c r="D27" s="66" t="s">
        <v>297</v>
      </c>
      <c r="F27" s="6">
        <v>3.4259999999999999E-2</v>
      </c>
      <c r="G27" s="13">
        <v>43374</v>
      </c>
      <c r="H27" s="8" t="s">
        <v>240</v>
      </c>
      <c r="J27" s="6">
        <v>6.4000000000000005E-4</v>
      </c>
      <c r="K27" s="12" t="s">
        <v>9</v>
      </c>
      <c r="L27" s="7"/>
      <c r="N27" s="16">
        <v>2.8E-3</v>
      </c>
      <c r="O27" s="12" t="s">
        <v>35</v>
      </c>
      <c r="P27" s="7"/>
      <c r="R27" s="18">
        <v>-67398.179999999993</v>
      </c>
      <c r="S27" s="12" t="s">
        <v>10</v>
      </c>
      <c r="T27" s="7"/>
      <c r="V27" s="6"/>
      <c r="W27" s="12"/>
      <c r="X27" s="7"/>
    </row>
    <row r="28" spans="2:24" x14ac:dyDescent="0.25">
      <c r="B28" s="65">
        <v>3.0300000000000001E-2</v>
      </c>
      <c r="C28" s="1">
        <v>45474</v>
      </c>
      <c r="D28" s="66" t="s">
        <v>308</v>
      </c>
      <c r="F28" s="6">
        <v>3.7719999999999997E-2</v>
      </c>
      <c r="G28" s="13">
        <v>43466</v>
      </c>
      <c r="H28" s="8" t="s">
        <v>243</v>
      </c>
      <c r="J28" s="6">
        <v>0.12445000000000001</v>
      </c>
      <c r="K28" s="12" t="s">
        <v>12</v>
      </c>
      <c r="L28" s="7"/>
      <c r="N28" s="16">
        <v>3.4299999999999999E-3</v>
      </c>
      <c r="O28" s="12" t="s">
        <v>36</v>
      </c>
      <c r="P28" s="7"/>
      <c r="R28" s="18">
        <v>-23.91</v>
      </c>
      <c r="S28" s="12" t="s">
        <v>26</v>
      </c>
      <c r="T28" s="7"/>
      <c r="V28" s="17">
        <v>44209</v>
      </c>
      <c r="W28" s="12" t="s">
        <v>190</v>
      </c>
      <c r="X28" s="7"/>
    </row>
    <row r="29" spans="2:24" x14ac:dyDescent="0.25">
      <c r="B29" s="67">
        <v>3.0200000000000001E-2</v>
      </c>
      <c r="C29" s="50">
        <v>45658</v>
      </c>
      <c r="D29" s="59" t="s">
        <v>313</v>
      </c>
      <c r="F29" s="16">
        <v>3.8100000000000002E-2</v>
      </c>
      <c r="G29" s="13">
        <v>43556</v>
      </c>
      <c r="H29" s="8" t="s">
        <v>244</v>
      </c>
      <c r="J29" s="6">
        <v>0.23011999999999999</v>
      </c>
      <c r="K29" s="12" t="s">
        <v>10</v>
      </c>
      <c r="L29" s="7"/>
      <c r="N29" s="16">
        <v>1.06</v>
      </c>
      <c r="O29" s="12" t="s">
        <v>37</v>
      </c>
      <c r="P29" s="7"/>
      <c r="R29" s="18">
        <v>-69.400000000000006</v>
      </c>
      <c r="S29" s="12" t="s">
        <v>31</v>
      </c>
      <c r="T29" s="7"/>
      <c r="V29" s="6">
        <v>0.51</v>
      </c>
      <c r="W29" s="12" t="s">
        <v>41</v>
      </c>
      <c r="X29" s="7"/>
    </row>
    <row r="30" spans="2:24" x14ac:dyDescent="0.25">
      <c r="F30" s="6">
        <v>4.0989999999999999E-2</v>
      </c>
      <c r="G30" s="13">
        <v>43647</v>
      </c>
      <c r="H30" s="8" t="s">
        <v>245</v>
      </c>
      <c r="J30" s="6"/>
      <c r="K30" s="13">
        <v>43831</v>
      </c>
      <c r="L30" s="7" t="s">
        <v>267</v>
      </c>
      <c r="N30" s="16">
        <v>0.67</v>
      </c>
      <c r="O30" s="12" t="s">
        <v>38</v>
      </c>
      <c r="P30" s="7"/>
      <c r="R30" s="6"/>
      <c r="S30" s="12"/>
      <c r="T30" s="7"/>
      <c r="V30" s="20">
        <v>1.46</v>
      </c>
      <c r="W30" s="12" t="s">
        <v>30</v>
      </c>
      <c r="X30" s="7"/>
    </row>
    <row r="31" spans="2:24" x14ac:dyDescent="0.25">
      <c r="B31" s="4" t="s">
        <v>20</v>
      </c>
      <c r="C31" s="11" t="s">
        <v>21</v>
      </c>
      <c r="D31" s="5" t="s">
        <v>280</v>
      </c>
      <c r="F31" s="6">
        <v>3.9129999999999998E-2</v>
      </c>
      <c r="G31" s="13">
        <v>43739</v>
      </c>
      <c r="H31" s="8" t="s">
        <v>246</v>
      </c>
      <c r="J31" s="6">
        <v>8.1999999999999998E-4</v>
      </c>
      <c r="K31" s="12" t="s">
        <v>6</v>
      </c>
      <c r="L31" s="7"/>
      <c r="N31" s="17">
        <v>42552</v>
      </c>
      <c r="O31" t="s">
        <v>193</v>
      </c>
      <c r="P31" s="7"/>
      <c r="R31" s="17">
        <v>44235</v>
      </c>
      <c r="S31" s="12" t="s">
        <v>53</v>
      </c>
      <c r="T31" s="7"/>
      <c r="V31" s="6">
        <v>37.880000000000003</v>
      </c>
      <c r="W31" s="12" t="s">
        <v>12</v>
      </c>
      <c r="X31" s="7"/>
    </row>
    <row r="32" spans="2:24" x14ac:dyDescent="0.25">
      <c r="B32" s="6" t="s">
        <v>1</v>
      </c>
      <c r="C32" s="12" t="s">
        <v>17</v>
      </c>
      <c r="D32" s="7"/>
      <c r="F32" s="6">
        <v>3.6740000000000002E-2</v>
      </c>
      <c r="G32" s="13">
        <v>43831</v>
      </c>
      <c r="H32" s="8" t="s">
        <v>247</v>
      </c>
      <c r="J32" s="6">
        <v>4.7399999999999997E-4</v>
      </c>
      <c r="K32" s="12" t="s">
        <v>9</v>
      </c>
      <c r="L32" s="7"/>
      <c r="N32" s="16">
        <v>3.2299999999999998E-3</v>
      </c>
      <c r="O32" s="12" t="s">
        <v>35</v>
      </c>
      <c r="P32" s="7"/>
      <c r="R32" s="6" t="s">
        <v>42</v>
      </c>
      <c r="S32" s="12" t="s">
        <v>47</v>
      </c>
      <c r="T32" s="7"/>
      <c r="V32" s="6">
        <v>5.1699999999999999E-4</v>
      </c>
      <c r="W32" s="12" t="s">
        <v>49</v>
      </c>
      <c r="X32" s="7"/>
    </row>
    <row r="33" spans="2:24" x14ac:dyDescent="0.25">
      <c r="B33" s="6"/>
      <c r="C33" s="13">
        <v>45078</v>
      </c>
      <c r="D33" s="8"/>
      <c r="F33" s="6">
        <v>3.7139999999999999E-2</v>
      </c>
      <c r="G33" s="13">
        <v>43922</v>
      </c>
      <c r="H33" s="8" t="s">
        <v>248</v>
      </c>
      <c r="J33" s="6">
        <v>0.18640999999999999</v>
      </c>
      <c r="K33" s="12" t="s">
        <v>12</v>
      </c>
      <c r="L33" s="7"/>
      <c r="N33" s="16">
        <v>3.8899999999999998E-3</v>
      </c>
      <c r="O33" s="12" t="s">
        <v>36</v>
      </c>
      <c r="P33" s="7"/>
      <c r="R33" s="18">
        <v>-11.02</v>
      </c>
      <c r="S33" s="12" t="s">
        <v>41</v>
      </c>
      <c r="T33" s="7"/>
      <c r="V33" s="6">
        <v>0.56999999999999995</v>
      </c>
      <c r="W33" s="12" t="s">
        <v>26</v>
      </c>
      <c r="X33" s="7"/>
    </row>
    <row r="34" spans="2:24" x14ac:dyDescent="0.25">
      <c r="B34" s="6" t="s">
        <v>29</v>
      </c>
      <c r="C34" s="12" t="s">
        <v>22</v>
      </c>
      <c r="D34" s="7"/>
      <c r="F34" s="6">
        <v>3.4520000000000002E-2</v>
      </c>
      <c r="G34" s="13">
        <v>44013</v>
      </c>
      <c r="H34" s="8" t="s">
        <v>249</v>
      </c>
      <c r="J34" s="6">
        <v>0.26166</v>
      </c>
      <c r="K34" s="12" t="s">
        <v>10</v>
      </c>
      <c r="L34" s="7"/>
      <c r="N34" s="16">
        <v>1.34</v>
      </c>
      <c r="O34" s="12" t="s">
        <v>37</v>
      </c>
      <c r="P34" s="7"/>
      <c r="R34" s="18">
        <v>-22.27</v>
      </c>
      <c r="S34" s="12" t="s">
        <v>30</v>
      </c>
      <c r="T34" s="7"/>
      <c r="V34" s="6">
        <v>1.41</v>
      </c>
      <c r="W34" s="12" t="s">
        <v>31</v>
      </c>
      <c r="X34" s="7"/>
    </row>
    <row r="35" spans="2:24" x14ac:dyDescent="0.25">
      <c r="B35" s="6" t="s">
        <v>30</v>
      </c>
      <c r="C35" s="12" t="s">
        <v>23</v>
      </c>
      <c r="D35" s="7"/>
      <c r="F35" s="6">
        <v>3.1539999999999999E-2</v>
      </c>
      <c r="G35" s="13">
        <v>44105</v>
      </c>
      <c r="H35" s="8" t="s">
        <v>250</v>
      </c>
      <c r="J35" s="6"/>
      <c r="K35" s="13">
        <v>44197</v>
      </c>
      <c r="L35" s="7" t="s">
        <v>268</v>
      </c>
      <c r="N35" s="16">
        <v>0.77</v>
      </c>
      <c r="O35" s="12" t="s">
        <v>38</v>
      </c>
      <c r="P35" s="7"/>
      <c r="R35" s="18">
        <v>-565.84</v>
      </c>
      <c r="S35" s="12" t="s">
        <v>12</v>
      </c>
      <c r="T35" s="7"/>
      <c r="V35" s="6"/>
      <c r="W35" s="12"/>
      <c r="X35" s="7"/>
    </row>
    <row r="36" spans="2:24" x14ac:dyDescent="0.25">
      <c r="B36" s="6" t="s">
        <v>12</v>
      </c>
      <c r="C36" s="12" t="s">
        <v>24</v>
      </c>
      <c r="D36" s="7"/>
      <c r="F36" s="6">
        <v>3.5009999999999999E-2</v>
      </c>
      <c r="G36" s="13">
        <v>44197</v>
      </c>
      <c r="H36" s="8" t="s">
        <v>251</v>
      </c>
      <c r="J36" s="6">
        <v>1.08E-3</v>
      </c>
      <c r="K36" s="12" t="s">
        <v>6</v>
      </c>
      <c r="L36" s="7"/>
      <c r="N36" s="17">
        <v>42736</v>
      </c>
      <c r="O36" s="12" t="s">
        <v>194</v>
      </c>
      <c r="P36" s="7"/>
      <c r="R36" s="18">
        <v>-18890.7</v>
      </c>
      <c r="S36" s="12" t="s">
        <v>10</v>
      </c>
      <c r="T36" s="7"/>
      <c r="V36" s="68">
        <v>45332</v>
      </c>
      <c r="W36" s="12" t="s">
        <v>310</v>
      </c>
      <c r="X36" s="3"/>
    </row>
    <row r="37" spans="2:24" x14ac:dyDescent="0.25">
      <c r="B37" s="6" t="s">
        <v>10</v>
      </c>
      <c r="C37" s="12" t="s">
        <v>25</v>
      </c>
      <c r="D37" s="7"/>
      <c r="F37" s="6">
        <v>3.5549999999999998E-2</v>
      </c>
      <c r="G37" s="13">
        <v>44287</v>
      </c>
      <c r="H37" s="8" t="s">
        <v>252</v>
      </c>
      <c r="J37" s="6">
        <v>1E-3</v>
      </c>
      <c r="K37" s="12" t="s">
        <v>9</v>
      </c>
      <c r="L37" s="7"/>
      <c r="N37" s="16">
        <v>0</v>
      </c>
      <c r="O37" s="12" t="s">
        <v>35</v>
      </c>
      <c r="P37" s="7"/>
      <c r="R37" s="18">
        <v>-6.7</v>
      </c>
      <c r="S37" s="12" t="s">
        <v>26</v>
      </c>
      <c r="T37" s="7"/>
      <c r="V37" s="20">
        <v>1</v>
      </c>
      <c r="W37" s="12" t="s">
        <v>41</v>
      </c>
      <c r="X37" s="7"/>
    </row>
    <row r="38" spans="2:24" x14ac:dyDescent="0.25">
      <c r="B38" s="6" t="s">
        <v>26</v>
      </c>
      <c r="C38" s="12" t="s">
        <v>27</v>
      </c>
      <c r="D38" s="7"/>
      <c r="F38" s="6">
        <v>3.8539999999999998E-2</v>
      </c>
      <c r="G38" s="13">
        <v>44378</v>
      </c>
      <c r="H38" s="8" t="s">
        <v>254</v>
      </c>
      <c r="J38" s="6">
        <v>0.36609999999999998</v>
      </c>
      <c r="K38" s="12" t="s">
        <v>12</v>
      </c>
      <c r="L38" s="7"/>
      <c r="N38" s="16">
        <v>0</v>
      </c>
      <c r="O38" s="12" t="s">
        <v>36</v>
      </c>
      <c r="P38" s="7"/>
      <c r="R38" s="21">
        <v>-19.45</v>
      </c>
      <c r="S38" s="14" t="s">
        <v>31</v>
      </c>
      <c r="T38" s="15"/>
      <c r="V38" s="6">
        <v>5.36</v>
      </c>
      <c r="W38" s="12" t="s">
        <v>30</v>
      </c>
      <c r="X38" s="7"/>
    </row>
    <row r="39" spans="2:24" x14ac:dyDescent="0.25">
      <c r="B39" s="6" t="s">
        <v>31</v>
      </c>
      <c r="C39" s="12" t="s">
        <v>28</v>
      </c>
      <c r="D39" s="7"/>
      <c r="F39" s="16">
        <v>4.7199999999999999E-2</v>
      </c>
      <c r="G39" s="13">
        <v>44470</v>
      </c>
      <c r="H39" s="8" t="s">
        <v>253</v>
      </c>
      <c r="J39" s="6">
        <v>0.35296</v>
      </c>
      <c r="K39" s="12" t="s">
        <v>10</v>
      </c>
      <c r="L39" s="7"/>
      <c r="N39" s="16">
        <v>0</v>
      </c>
      <c r="O39" s="12" t="s">
        <v>37</v>
      </c>
      <c r="P39" s="7"/>
      <c r="V39" s="6">
        <v>138.94999999999999</v>
      </c>
      <c r="W39" s="12" t="s">
        <v>12</v>
      </c>
      <c r="X39" s="7"/>
    </row>
    <row r="40" spans="2:24" x14ac:dyDescent="0.25">
      <c r="B40" s="2"/>
      <c r="C40" s="12" t="s">
        <v>299</v>
      </c>
      <c r="D40" s="7"/>
      <c r="F40" s="6">
        <v>4.4240000000000002E-2</v>
      </c>
      <c r="G40" s="13">
        <v>44562</v>
      </c>
      <c r="H40" s="8" t="s">
        <v>255</v>
      </c>
      <c r="J40" s="6"/>
      <c r="K40" s="13">
        <v>44562</v>
      </c>
      <c r="L40" s="7" t="s">
        <v>269</v>
      </c>
      <c r="N40" s="16">
        <v>0</v>
      </c>
      <c r="O40" s="12" t="s">
        <v>38</v>
      </c>
      <c r="P40" s="7"/>
      <c r="V40" s="6">
        <v>2.09</v>
      </c>
      <c r="W40" s="12" t="s">
        <v>49</v>
      </c>
      <c r="X40" s="7"/>
    </row>
    <row r="41" spans="2:24" x14ac:dyDescent="0.25">
      <c r="B41" s="6" t="s">
        <v>29</v>
      </c>
      <c r="C41" t="s">
        <v>300</v>
      </c>
      <c r="D41" s="7"/>
      <c r="F41" s="6">
        <v>5.101E-2</v>
      </c>
      <c r="G41" s="13">
        <v>44652</v>
      </c>
      <c r="H41" s="8" t="s">
        <v>256</v>
      </c>
      <c r="J41" s="6">
        <v>1.4499999999999999E-3</v>
      </c>
      <c r="K41" s="12" t="s">
        <v>6</v>
      </c>
      <c r="L41" s="7"/>
      <c r="N41" s="17">
        <v>42917</v>
      </c>
      <c r="O41" s="12" t="s">
        <v>195</v>
      </c>
      <c r="P41" s="7"/>
      <c r="V41" s="6">
        <v>5.17</v>
      </c>
      <c r="W41" s="12" t="s">
        <v>26</v>
      </c>
      <c r="X41" s="7"/>
    </row>
    <row r="42" spans="2:24" x14ac:dyDescent="0.25">
      <c r="B42" s="6" t="s">
        <v>30</v>
      </c>
      <c r="C42" t="s">
        <v>301</v>
      </c>
      <c r="D42" s="8"/>
      <c r="F42" s="6">
        <v>6.0879999999999997E-2</v>
      </c>
      <c r="G42" s="13">
        <v>44743</v>
      </c>
      <c r="H42" s="8" t="s">
        <v>257</v>
      </c>
      <c r="J42" s="6">
        <v>1.2999999999999999E-3</v>
      </c>
      <c r="K42" s="12" t="s">
        <v>9</v>
      </c>
      <c r="L42" s="7"/>
      <c r="N42" s="16">
        <v>3.7299999999999998E-3</v>
      </c>
      <c r="O42" s="12" t="s">
        <v>35</v>
      </c>
      <c r="P42" s="7"/>
      <c r="V42" s="10">
        <v>7.8960000000000002E-3</v>
      </c>
      <c r="W42" s="14" t="s">
        <v>31</v>
      </c>
      <c r="X42" s="15"/>
    </row>
    <row r="43" spans="2:24" x14ac:dyDescent="0.25">
      <c r="B43" s="6" t="s">
        <v>12</v>
      </c>
      <c r="C43" t="s">
        <v>302</v>
      </c>
      <c r="D43" s="3"/>
      <c r="F43" s="6">
        <v>6.0440000000000001E-2</v>
      </c>
      <c r="G43" s="13">
        <v>44835</v>
      </c>
      <c r="H43" s="8" t="s">
        <v>258</v>
      </c>
      <c r="J43" s="6">
        <v>0.36982999999999999</v>
      </c>
      <c r="K43" s="12" t="s">
        <v>12</v>
      </c>
      <c r="L43" s="7"/>
      <c r="N43" s="16">
        <v>4.5500000000000002E-3</v>
      </c>
      <c r="O43" s="12" t="s">
        <v>36</v>
      </c>
      <c r="P43" s="7"/>
    </row>
    <row r="44" spans="2:24" x14ac:dyDescent="0.25">
      <c r="B44" s="6" t="s">
        <v>10</v>
      </c>
      <c r="C44" t="s">
        <v>303</v>
      </c>
      <c r="D44" s="7"/>
      <c r="F44" s="6">
        <v>6.3649999999999998E-2</v>
      </c>
      <c r="G44" s="13">
        <v>44927</v>
      </c>
      <c r="H44" s="8" t="s">
        <v>259</v>
      </c>
      <c r="J44" s="6">
        <v>0.44669999999999999</v>
      </c>
      <c r="K44" s="12" t="s">
        <v>10</v>
      </c>
      <c r="L44" s="7"/>
      <c r="N44" s="16">
        <v>1.07</v>
      </c>
      <c r="O44" s="12" t="s">
        <v>37</v>
      </c>
      <c r="P44" s="7"/>
    </row>
    <row r="45" spans="2:24" x14ac:dyDescent="0.25">
      <c r="B45" s="6" t="s">
        <v>26</v>
      </c>
      <c r="C45" t="s">
        <v>304</v>
      </c>
      <c r="D45" s="7"/>
      <c r="F45" s="6">
        <v>6.0359999999999997E-2</v>
      </c>
      <c r="G45" s="13">
        <v>45017</v>
      </c>
      <c r="H45" s="8" t="s">
        <v>260</v>
      </c>
      <c r="J45" s="6"/>
      <c r="K45" s="13">
        <v>44927</v>
      </c>
      <c r="L45" s="7" t="s">
        <v>270</v>
      </c>
      <c r="N45" s="16">
        <v>0.91</v>
      </c>
      <c r="O45" s="12" t="s">
        <v>38</v>
      </c>
      <c r="P45" s="7"/>
    </row>
    <row r="46" spans="2:24" x14ac:dyDescent="0.25">
      <c r="B46" s="10" t="s">
        <v>31</v>
      </c>
      <c r="C46" s="61" t="s">
        <v>305</v>
      </c>
      <c r="D46" s="15"/>
      <c r="F46" s="6">
        <v>5.1580000000000001E-2</v>
      </c>
      <c r="G46" s="13">
        <v>45108</v>
      </c>
      <c r="H46" s="8" t="s">
        <v>261</v>
      </c>
      <c r="J46" s="6">
        <v>1.75E-3</v>
      </c>
      <c r="K46" s="12" t="s">
        <v>6</v>
      </c>
      <c r="L46" s="7"/>
      <c r="N46" s="17">
        <v>43101</v>
      </c>
      <c r="O46" s="12" t="s">
        <v>196</v>
      </c>
      <c r="P46" s="7"/>
    </row>
    <row r="47" spans="2:24" x14ac:dyDescent="0.25">
      <c r="D47" s="13"/>
      <c r="F47" s="6">
        <v>4.9869999999999998E-2</v>
      </c>
      <c r="G47" s="13">
        <v>45200</v>
      </c>
      <c r="H47" s="8" t="s">
        <v>295</v>
      </c>
      <c r="J47" s="6">
        <v>1.49E-3</v>
      </c>
      <c r="K47" s="12" t="s">
        <v>9</v>
      </c>
      <c r="L47" s="7"/>
      <c r="N47" s="16">
        <v>3.7599999999999999E-3</v>
      </c>
      <c r="O47" s="12" t="s">
        <v>35</v>
      </c>
      <c r="P47" s="7"/>
    </row>
    <row r="48" spans="2:24" x14ac:dyDescent="0.25">
      <c r="B48" s="4" t="s">
        <v>32</v>
      </c>
      <c r="C48" s="5" t="s">
        <v>33</v>
      </c>
      <c r="F48" s="6">
        <v>4.5589999999999999E-2</v>
      </c>
      <c r="G48" s="13">
        <v>45292</v>
      </c>
      <c r="H48" s="8" t="s">
        <v>306</v>
      </c>
      <c r="J48" s="6">
        <v>0.41431000000000001</v>
      </c>
      <c r="K48" s="12" t="s">
        <v>12</v>
      </c>
      <c r="L48" s="7"/>
      <c r="N48" s="16">
        <v>4.5799999999999999E-3</v>
      </c>
      <c r="O48" s="12" t="s">
        <v>36</v>
      </c>
      <c r="P48" s="7"/>
    </row>
    <row r="49" spans="2:16" x14ac:dyDescent="0.25">
      <c r="B49" s="6" t="s">
        <v>8</v>
      </c>
      <c r="C49" s="7"/>
      <c r="D49" s="12"/>
      <c r="F49" s="6">
        <v>4.308E-2</v>
      </c>
      <c r="G49" s="13">
        <v>45383</v>
      </c>
      <c r="H49" s="8" t="s">
        <v>307</v>
      </c>
      <c r="J49" s="6">
        <v>0.63463000000000003</v>
      </c>
      <c r="K49" s="12" t="s">
        <v>10</v>
      </c>
      <c r="L49" s="7"/>
      <c r="N49" s="16">
        <v>1.08</v>
      </c>
      <c r="O49" s="12" t="s">
        <v>37</v>
      </c>
      <c r="P49" s="7"/>
    </row>
    <row r="50" spans="2:16" x14ac:dyDescent="0.25">
      <c r="B50" s="6" t="s">
        <v>1</v>
      </c>
      <c r="C50" s="7" t="s">
        <v>17</v>
      </c>
      <c r="D50" s="12"/>
      <c r="F50" s="6">
        <v>3.7490000000000002E-2</v>
      </c>
      <c r="G50" s="13">
        <v>45474</v>
      </c>
      <c r="H50" s="7" t="s">
        <v>309</v>
      </c>
      <c r="J50" s="2"/>
      <c r="K50" s="12" t="s">
        <v>296</v>
      </c>
      <c r="L50" s="3"/>
      <c r="N50" s="16">
        <v>0.92</v>
      </c>
      <c r="O50" s="12" t="s">
        <v>38</v>
      </c>
      <c r="P50" s="7"/>
    </row>
    <row r="51" spans="2:16" x14ac:dyDescent="0.25">
      <c r="B51" s="10">
        <v>5.79E-3</v>
      </c>
      <c r="C51" s="9">
        <v>44630</v>
      </c>
      <c r="D51" s="12"/>
      <c r="F51" s="16">
        <v>3.5400000000000001E-2</v>
      </c>
      <c r="G51" s="13">
        <v>45566</v>
      </c>
      <c r="H51" s="7" t="s">
        <v>312</v>
      </c>
      <c r="J51" s="6">
        <v>1.9599999999999999E-3</v>
      </c>
      <c r="K51" s="12" t="s">
        <v>6</v>
      </c>
      <c r="L51" s="7"/>
      <c r="N51" s="17">
        <v>43343</v>
      </c>
      <c r="O51" s="12" t="s">
        <v>281</v>
      </c>
      <c r="P51" s="3"/>
    </row>
    <row r="52" spans="2:16" x14ac:dyDescent="0.25">
      <c r="D52" s="13"/>
      <c r="F52" s="6">
        <v>3.7139999999999999E-2</v>
      </c>
      <c r="G52" s="13">
        <v>45658</v>
      </c>
      <c r="H52" s="8" t="s">
        <v>319</v>
      </c>
      <c r="J52" s="6">
        <v>1.65E-3</v>
      </c>
      <c r="K52" s="12" t="s">
        <v>9</v>
      </c>
      <c r="L52" s="7"/>
      <c r="N52" s="16">
        <v>4.4400000000000004E-3</v>
      </c>
      <c r="O52" s="12" t="s">
        <v>35</v>
      </c>
      <c r="P52" s="7"/>
    </row>
    <row r="53" spans="2:16" x14ac:dyDescent="0.25">
      <c r="B53" s="4" t="s">
        <v>16</v>
      </c>
      <c r="C53" s="5" t="s">
        <v>19</v>
      </c>
      <c r="F53" s="10">
        <v>4.1540000000000001E-2</v>
      </c>
      <c r="G53" s="86">
        <v>45748</v>
      </c>
      <c r="H53" s="15" t="s">
        <v>320</v>
      </c>
      <c r="J53" s="6">
        <v>0.45610000000000001</v>
      </c>
      <c r="K53" s="12" t="s">
        <v>12</v>
      </c>
      <c r="L53" s="7"/>
      <c r="N53" s="16">
        <v>3.7599999999999999E-3</v>
      </c>
      <c r="O53" s="12" t="s">
        <v>36</v>
      </c>
      <c r="P53" s="7"/>
    </row>
    <row r="54" spans="2:16" x14ac:dyDescent="0.25">
      <c r="B54" s="6" t="s">
        <v>1</v>
      </c>
      <c r="C54" s="7" t="s">
        <v>17</v>
      </c>
      <c r="J54" s="6">
        <v>0.74256</v>
      </c>
      <c r="K54" s="12" t="s">
        <v>10</v>
      </c>
      <c r="L54" s="7"/>
      <c r="N54" s="16">
        <v>0.78</v>
      </c>
      <c r="O54" s="12" t="s">
        <v>37</v>
      </c>
      <c r="P54" s="7"/>
    </row>
    <row r="55" spans="2:16" x14ac:dyDescent="0.25">
      <c r="B55" s="6" t="s">
        <v>18</v>
      </c>
      <c r="C55" s="7"/>
      <c r="J55" s="6"/>
      <c r="K55" s="13" t="s">
        <v>314</v>
      </c>
      <c r="L55" s="7"/>
      <c r="N55" s="22">
        <v>1.2</v>
      </c>
      <c r="O55" s="14" t="s">
        <v>38</v>
      </c>
      <c r="P55" s="15"/>
    </row>
    <row r="56" spans="2:16" x14ac:dyDescent="0.25">
      <c r="B56" s="6">
        <v>0.5</v>
      </c>
      <c r="C56" s="8">
        <v>44470</v>
      </c>
      <c r="J56" s="6">
        <v>1.14E-3</v>
      </c>
      <c r="K56" s="12" t="s">
        <v>6</v>
      </c>
      <c r="L56" s="7"/>
    </row>
    <row r="57" spans="2:16" x14ac:dyDescent="0.25">
      <c r="B57" s="6">
        <v>0.75</v>
      </c>
      <c r="C57" s="8">
        <v>44835</v>
      </c>
      <c r="J57" s="6">
        <v>4.8999999999999998E-4</v>
      </c>
      <c r="K57" s="12" t="s">
        <v>9</v>
      </c>
      <c r="L57" s="7"/>
      <c r="N57" s="4" t="s">
        <v>318</v>
      </c>
      <c r="O57" s="11"/>
      <c r="P57" s="5"/>
    </row>
    <row r="58" spans="2:16" x14ac:dyDescent="0.25">
      <c r="B58" s="2">
        <v>0.79</v>
      </c>
      <c r="C58" s="66">
        <v>45200</v>
      </c>
      <c r="J58" s="6">
        <v>0.25925999999999999</v>
      </c>
      <c r="K58" s="12" t="s">
        <v>12</v>
      </c>
      <c r="L58" s="7"/>
      <c r="N58" s="6" t="s">
        <v>7</v>
      </c>
      <c r="O58" s="12"/>
      <c r="P58" s="7"/>
    </row>
    <row r="59" spans="2:16" x14ac:dyDescent="0.25">
      <c r="B59" s="10">
        <v>0.81</v>
      </c>
      <c r="C59" s="48">
        <v>45566</v>
      </c>
      <c r="J59" s="10">
        <v>0.43742999999999999</v>
      </c>
      <c r="K59" s="14" t="s">
        <v>10</v>
      </c>
      <c r="L59" s="15"/>
      <c r="N59" s="6" t="s">
        <v>1</v>
      </c>
      <c r="O59" s="12" t="s">
        <v>2</v>
      </c>
      <c r="P59" s="7" t="s">
        <v>317</v>
      </c>
    </row>
    <row r="60" spans="2:16" x14ac:dyDescent="0.25">
      <c r="J60" s="12"/>
      <c r="K60" s="12"/>
      <c r="L60" s="12"/>
      <c r="N60" s="87">
        <v>1.4999999999999999E-2</v>
      </c>
      <c r="O60" s="86">
        <v>45658</v>
      </c>
      <c r="P60" s="15" t="s">
        <v>316</v>
      </c>
    </row>
    <row r="61" spans="2:16" x14ac:dyDescent="0.25">
      <c r="B61" s="4" t="s">
        <v>13</v>
      </c>
      <c r="C61" s="11" t="s">
        <v>14</v>
      </c>
      <c r="D61" s="5"/>
    </row>
    <row r="62" spans="2:16" x14ac:dyDescent="0.25">
      <c r="B62" s="6" t="s">
        <v>7</v>
      </c>
      <c r="C62" s="12"/>
      <c r="D62" s="7"/>
    </row>
    <row r="63" spans="2:16" x14ac:dyDescent="0.25">
      <c r="B63" s="6" t="s">
        <v>1</v>
      </c>
      <c r="C63" s="12" t="s">
        <v>2</v>
      </c>
      <c r="D63" s="7" t="s">
        <v>317</v>
      </c>
    </row>
    <row r="64" spans="2:16" x14ac:dyDescent="0.25">
      <c r="B64" s="85">
        <v>0.02</v>
      </c>
      <c r="C64" s="13">
        <v>40026</v>
      </c>
      <c r="D64" s="7"/>
    </row>
    <row r="65" spans="2:4" x14ac:dyDescent="0.25">
      <c r="B65" s="67">
        <v>1.4999999999999999E-2</v>
      </c>
      <c r="C65" s="50">
        <v>45658</v>
      </c>
      <c r="D65" s="15" t="s">
        <v>316</v>
      </c>
    </row>
  </sheetData>
  <mergeCells count="1">
    <mergeCell ref="J3:L3"/>
  </mergeCells>
  <pageMargins left="0.7" right="0.7" top="0.75" bottom="0.75" header="0.3" footer="0.3"/>
  <pageSetup scale="52" orientation="landscape" r:id="rId1"/>
  <headerFooter>
    <oddHeader>&amp;RRider Summary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Res 10 yr</vt:lpstr>
      <vt:lpstr>SB 10 yr</vt:lpstr>
      <vt:lpstr>Base Rates</vt:lpstr>
      <vt:lpstr>Riders</vt:lpstr>
      <vt:lpstr>'Base Rates'!Print_Area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Ahrens, Dan</dc:creator>
  <cp:lastModifiedBy>Larkin, Nathan</cp:lastModifiedBy>
  <cp:lastPrinted>2024-11-27T16:41:30Z</cp:lastPrinted>
  <dcterms:created xsi:type="dcterms:W3CDTF">2023-08-16T19:21:11Z</dcterms:created>
  <dcterms:modified xsi:type="dcterms:W3CDTF">2025-03-28T15:50:55Z</dcterms:modified>
</cp:coreProperties>
</file>