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"/>
    </mc:Choice>
  </mc:AlternateContent>
  <xr:revisionPtr revIDLastSave="0" documentId="13_ncr:1_{058463B1-5BF3-46CD-BF5C-258F9AD9858C}" xr6:coauthVersionLast="47" xr6:coauthVersionMax="47" xr10:uidLastSave="{00000000-0000-0000-0000-000000000000}"/>
  <bookViews>
    <workbookView xWindow="-23148" yWindow="-108" windowWidth="23256" windowHeight="12576" tabRatio="926" activeTab="1" xr2:uid="{CE7513F4-AB71-4C1A-8027-7D556BEBB2BC}"/>
  </bookViews>
  <sheets>
    <sheet name="Cost of Service References" sheetId="13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</sheets>
  <definedNames>
    <definedName name="_xlnm.Print_Area" localSheetId="1">'BHP WP1 A&amp;G'!$A$1:$D$36</definedName>
    <definedName name="_xlnm.Print_Area" localSheetId="5">'BHP WP10 Plant in Service'!$A$1:$K$28</definedName>
    <definedName name="_xlnm.Print_Area" localSheetId="2">'BHP WP4 Transmission Assets'!$A$1:$G$51</definedName>
    <definedName name="_xlnm.Print_Area" localSheetId="4">'BHP WP9 Accum Depr'!$A$1:$I$28</definedName>
    <definedName name="_xlnm.Print_Area" localSheetId="0">'Cost of Service References'!$A$1:$F$193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2" l="1"/>
  <c r="D10" i="1" l="1"/>
  <c r="M11" i="6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D14" i="13"/>
  <c r="D26" i="13"/>
  <c r="C37" i="13"/>
  <c r="D87" i="13"/>
  <c r="A124" i="13"/>
  <c r="A125" i="13"/>
  <c r="A126" i="13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H23" i="12" l="1"/>
  <c r="A23" i="12"/>
  <c r="A24" i="12" s="1"/>
  <c r="A25" i="12" s="1"/>
  <c r="G15" i="12"/>
  <c r="F15" i="12"/>
  <c r="H14" i="12"/>
  <c r="M12" i="6" l="1"/>
  <c r="M13" i="6"/>
  <c r="M14" i="6"/>
  <c r="M15" i="6"/>
  <c r="M16" i="6"/>
  <c r="M17" i="6"/>
  <c r="M18" i="6"/>
  <c r="M19" i="6"/>
  <c r="M20" i="6"/>
  <c r="M21" i="6"/>
  <c r="M22" i="6"/>
  <c r="M23" i="6"/>
  <c r="K24" i="6"/>
  <c r="G45" i="2"/>
  <c r="M24" i="6" l="1"/>
  <c r="F26" i="9"/>
  <c r="F25" i="9"/>
  <c r="F24" i="9"/>
  <c r="F23" i="9"/>
  <c r="F22" i="9"/>
  <c r="F21" i="9"/>
  <c r="F20" i="9"/>
  <c r="F19" i="9"/>
  <c r="F18" i="9"/>
  <c r="F17" i="9"/>
  <c r="F16" i="9"/>
  <c r="F15" i="9"/>
  <c r="E16" i="9"/>
  <c r="E15" i="9"/>
  <c r="I24" i="6" l="1"/>
  <c r="G24" i="6"/>
  <c r="E24" i="6"/>
  <c r="K11" i="10" l="1"/>
  <c r="H24" i="12"/>
  <c r="H22" i="12"/>
  <c r="G21" i="12"/>
  <c r="G25" i="12" s="1"/>
  <c r="F21" i="12"/>
  <c r="F25" i="12" s="1"/>
  <c r="H19" i="12"/>
  <c r="H13" i="12"/>
  <c r="H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G16" i="11"/>
  <c r="A11" i="11"/>
  <c r="A12" i="11" s="1"/>
  <c r="A13" i="11" s="1"/>
  <c r="A14" i="11" s="1"/>
  <c r="A15" i="11" s="1"/>
  <c r="A16" i="11" s="1"/>
  <c r="I24" i="10"/>
  <c r="G24" i="10"/>
  <c r="E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15" i="12" l="1"/>
  <c r="K24" i="10"/>
  <c r="H21" i="12"/>
  <c r="H25" i="12" s="1"/>
  <c r="E17" i="9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D30" i="1" l="1"/>
  <c r="D22" i="1"/>
  <c r="D24" i="1" s="1"/>
  <c r="D13" i="1"/>
  <c r="F114" i="2"/>
  <c r="F115" i="2" s="1"/>
  <c r="E42" i="2"/>
  <c r="E31" i="2"/>
  <c r="G20" i="2"/>
  <c r="E16" i="2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12" i="6"/>
  <c r="G25" i="2" l="1"/>
  <c r="E45" i="2"/>
  <c r="E20" i="2"/>
  <c r="E18" i="9"/>
  <c r="G33" i="2" l="1"/>
  <c r="E25" i="2"/>
  <c r="E19" i="9"/>
  <c r="H117" i="1"/>
  <c r="H118" i="1" s="1"/>
  <c r="G37" i="2" l="1"/>
  <c r="G47" i="2"/>
  <c r="E33" i="2"/>
  <c r="E20" i="9"/>
  <c r="E37" i="2" l="1"/>
  <c r="E47" i="2"/>
  <c r="E21" i="9"/>
  <c r="E22" i="9" l="1"/>
  <c r="E23" i="9" l="1"/>
  <c r="E24" i="9" l="1"/>
  <c r="E25" i="9" l="1"/>
  <c r="E26" i="9" l="1"/>
  <c r="G38" i="9" l="1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<sst xmlns="http://schemas.openxmlformats.org/spreadsheetml/2006/main" count="592" uniqueCount="388">
  <si>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</si>
  <si>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</si>
  <si>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</si>
  <si>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</si>
  <si>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</si>
  <si>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</si>
  <si>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</si>
  <si>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</si>
  <si>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</si>
  <si>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</si>
  <si>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</si>
  <si>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</si>
  <si>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</si>
  <si>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</si>
  <si>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</si>
  <si>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</si>
  <si>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</si>
  <si>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</si>
  <si>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</si>
  <si>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</si>
  <si>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</si>
  <si>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</si>
  <si>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</si>
  <si>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</si>
  <si>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</si>
  <si>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</si>
  <si>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</si>
  <si>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</si>
  <si>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</si>
  <si>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</si>
  <si>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</si>
  <si>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</si>
  <si>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</si>
  <si>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</si>
  <si>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</si>
  <si>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</si>
  <si>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</si>
  <si>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</si>
  <si>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</si>
  <si>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</si>
  <si>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</si>
  <si>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</si>
  <si>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</si>
  <si>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</si>
  <si>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</si>
  <si>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</si>
  <si>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</si>
  <si>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</si>
  <si>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</si>
  <si>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</si>
  <si>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</si>
  <si>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</si>
  <si>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</si>
  <si>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</si>
  <si>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</si>
  <si>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</si>
  <si>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</si>
  <si>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</si>
  <si>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</si>
  <si>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</si>
  <si>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</si>
  <si>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</si>
  <si>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</si>
  <si>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</si>
  <si>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</si>
  <si>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</si>
  <si>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</si>
  <si>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</si>
  <si>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</si>
  <si>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</si>
  <si>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</si>
  <si>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</si>
  <si>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</si>
  <si>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</si>
  <si>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</si>
  <si>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</si>
  <si>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</si>
  <si>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</si>
  <si>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</si>
  <si>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 xml:space="preserve">  Allocated Plant</t>
  </si>
  <si>
    <t xml:space="preserve">  Communication System</t>
  </si>
  <si>
    <t xml:space="preserve">  Common</t>
  </si>
  <si>
    <t>356.1</t>
  </si>
  <si>
    <t>TOTAL GROSS PLANT</t>
  </si>
  <si>
    <t>ACCUMULATED DEPRECIATION</t>
  </si>
  <si>
    <t>219.20-24.c</t>
  </si>
  <si>
    <t>219.25.c</t>
  </si>
  <si>
    <t>219.26.c</t>
  </si>
  <si>
    <t xml:space="preserve">TOTAL ACCUM. DEPRECIATION </t>
  </si>
  <si>
    <t xml:space="preserve"> </t>
  </si>
  <si>
    <t>NET PLANT IN SERVICE</t>
  </si>
  <si>
    <t xml:space="preserve">  Distribution </t>
  </si>
  <si>
    <t xml:space="preserve">TOTAL NET PLANT 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</si>
  <si>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</si>
  <si>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</si>
  <si>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</si>
  <si>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</si>
  <si>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</si>
  <si>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</si>
  <si>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</si>
  <si>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</si>
  <si>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</si>
  <si>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</si>
  <si>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</si>
  <si>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</si>
  <si>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</si>
  <si>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</si>
  <si>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</si>
  <si>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 &amp; H)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</si>
  <si>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</si>
  <si>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</si>
  <si>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</si>
  <si>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</si>
  <si>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</si>
  <si>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</si>
  <si>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 xml:space="preserve">TOTAL WORKING CAPITAL </t>
  </si>
  <si>
    <t xml:space="preserve">TRANSMISSION RATE BASE 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</si>
  <si>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</si>
  <si>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</si>
  <si>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</si>
  <si>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</si>
  <si>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</si>
  <si>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</si>
  <si>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</si>
  <si>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</si>
  <si>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</si>
  <si>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</si>
  <si>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</si>
  <si>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</si>
  <si>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</si>
  <si>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</si>
  <si>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</si>
  <si>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</si>
  <si>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</si>
  <si>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</si>
  <si>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</si>
  <si>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</si>
  <si>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</si>
  <si>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</si>
  <si>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</si>
  <si>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</si>
  <si>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</si>
  <si>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</si>
  <si>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</si>
  <si>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</si>
  <si>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</si>
  <si>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</si>
  <si>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</si>
  <si>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</si>
  <si>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</si>
  <si>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</si>
  <si>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</si>
  <si>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</si>
  <si>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</si>
  <si>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</si>
  <si>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</si>
  <si>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</si>
  <si>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 xml:space="preserve">Total transmission plant </t>
  </si>
  <si>
    <t xml:space="preserve">Less transmission plant excluded from Common Use Facilities </t>
  </si>
  <si>
    <t xml:space="preserve">Less transmission plant included in Ancillary Services </t>
  </si>
  <si>
    <t>See note 1 below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</si>
  <si>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</si>
  <si>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</si>
  <si>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</si>
  <si>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</si>
  <si>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Total Transmission Accumulated Depreciation</t>
  </si>
  <si>
    <t>Total Distribution Accumulated Depreciation</t>
  </si>
  <si>
    <t>Less distribution accumulated depreciation excluded from Common Use Facilities (Company Records)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</si>
  <si>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</si>
  <si>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</si>
  <si>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</si>
  <si>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</si>
  <si>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</si>
  <si>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</si>
  <si>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>TRANSMISSION &amp; DISTRIBUTION ALLOCATOR (T&amp;D)</t>
  </si>
  <si>
    <t>Transmission Net Plant</t>
  </si>
  <si>
    <t>Distribution Net Plant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</si>
  <si>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</si>
  <si>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</si>
  <si>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</si>
  <si>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</si>
  <si>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</si>
  <si>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</si>
  <si>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</si>
  <si>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</si>
  <si>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</si>
  <si>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</si>
  <si>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</si>
  <si>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</si>
  <si>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</si>
  <si>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</si>
  <si>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</si>
  <si>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</si>
  <si>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</si>
  <si>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</si>
  <si>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</si>
  <si>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NOTES:</t>
  </si>
  <si>
    <t>1 - There are no transmission and distribution plant included in the OATT ancillary services rates which needs to be removed from Common Use Facilities.</t>
  </si>
  <si>
    <t>3 - Items in the Updated Reference column highlighted in gray did not change from the Tariff and As Filed column.</t>
  </si>
  <si>
    <t>Cost of Service Formula Reference Changes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</si>
  <si>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</si>
  <si>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</si>
  <si>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</si>
  <si>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</si>
  <si>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</si>
  <si>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</si>
  <si>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</si>
  <si>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</si>
  <si>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</si>
  <si>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</si>
  <si>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</si>
  <si>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</si>
  <si>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</si>
  <si>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</si>
  <si>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</si>
  <si>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</si>
  <si>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</si>
  <si>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</si>
  <si>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r>
      <t>(e)</t>
    </r>
    <r>
      <rPr>
        <vertAlign val="subscript"/>
        <sz val="10"/>
        <rFont val="Arial"/>
        <family val="2"/>
      </rPr>
      <t>4</t>
    </r>
  </si>
  <si>
    <r>
      <t>(d)</t>
    </r>
    <r>
      <rPr>
        <vertAlign val="subscript"/>
        <sz val="10"/>
        <rFont val="Arial"/>
        <family val="2"/>
      </rPr>
      <t>3</t>
    </r>
  </si>
  <si>
    <t>Horizon Point</t>
  </si>
  <si>
    <t>3 - Horizon Point Building - From Company Records</t>
  </si>
  <si>
    <t>4 - Total General Intangible Plant - FERC Form 1 219.28c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</si>
  <si>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</si>
  <si>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</si>
  <si>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</si>
  <si>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</si>
  <si>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</si>
  <si>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</si>
  <si>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</si>
  <si>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</si>
  <si>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</si>
  <si>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</si>
  <si>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</si>
  <si>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</si>
  <si>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</si>
  <si>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</si>
  <si>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</si>
  <si>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</si>
  <si>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Balance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</si>
  <si>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</si>
  <si>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</si>
  <si>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</si>
  <si>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</si>
  <si>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</si>
  <si>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</si>
  <si>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</si>
  <si>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</si>
  <si>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</si>
  <si>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Tab: Estimate Cell E51 * H51</t>
  </si>
  <si>
    <t>Tab: Estimate Cell H29 is the additonal transmission activity depr allocator</t>
  </si>
  <si>
    <t>6 - Line 21 represents the beginning balance of Account 190 from WP 6, line 34 column (b).</t>
  </si>
  <si>
    <t>WORKPAPER 10</t>
  </si>
  <si>
    <t>General Plant Plant In Service by Plant Account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</si>
  <si>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</si>
  <si>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</si>
  <si>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</si>
  <si>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</si>
  <si>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</si>
  <si>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</si>
  <si>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</si>
  <si>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</si>
  <si>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</si>
  <si>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</si>
  <si>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</si>
  <si>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</si>
  <si>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</si>
  <si>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</si>
  <si>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</si>
  <si>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</si>
  <si>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</si>
  <si>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</si>
  <si>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</si>
  <si>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</si>
  <si>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</si>
  <si>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</si>
  <si>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</si>
  <si>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</si>
  <si>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</si>
  <si>
    <t>lines 25, 26 &amp; 27</t>
  </si>
  <si>
    <t>line 28</t>
  </si>
  <si>
    <t>112.24.c</t>
  </si>
  <si>
    <t>5 - Column (e ) is Column (d) divided by 366 days (366 days if leap year).</t>
  </si>
  <si>
    <t xml:space="preserve">Adjusted to reflect 366 leap year days </t>
  </si>
  <si>
    <t>323.189.b - 350.1.h</t>
  </si>
  <si>
    <t>changed E15 from 366 to 365, and E16 to -28 from -29</t>
  </si>
  <si>
    <t>changed column F formulas from 366 to 365</t>
  </si>
  <si>
    <t>Depreciation</t>
  </si>
  <si>
    <t>Adjustment</t>
  </si>
  <si>
    <t>(b) + (c) + (d) - (e)</t>
  </si>
  <si>
    <r>
      <t>(f)</t>
    </r>
    <r>
      <rPr>
        <vertAlign val="subscript"/>
        <sz val="10"/>
        <rFont val="Arial"/>
        <family val="2"/>
      </rPr>
      <t>5</t>
    </r>
  </si>
  <si>
    <t>SC Calc</t>
  </si>
  <si>
    <t>Depreciation Expense Correction</t>
  </si>
  <si>
    <t>5 - Account 254015, which records Excess Deferred Federal Income Tax,  resulting from the change in corporate tax rate from 35% to 21%, is included in the FAS 109.</t>
  </si>
  <si>
    <t xml:space="preserve">4 - Horizon Point is removed from General &amp; Intangible Gross Plant in Service and Accumulated Depreciation. </t>
  </si>
  <si>
    <t>2 - Line 57 column (4) allocator reference should be DA, as the FERC annual charges for the year are assessed directly under this tariff.</t>
  </si>
  <si>
    <t>Total  (sum lines 156-158)</t>
  </si>
  <si>
    <t>(see above line 153)</t>
  </si>
  <si>
    <t>(sum lines 149-152)</t>
  </si>
  <si>
    <t xml:space="preserve">  Total  (sum lines 139 - 140)</t>
  </si>
  <si>
    <t xml:space="preserve">  Adjusted Total  (sum lines 134-135)</t>
  </si>
  <si>
    <t>Percentage of distribution plant accumulated depreciation included in Common Use Facilities (line 127 divided by line 125)</t>
  </si>
  <si>
    <t>Supplemental Schedule, Workpaper 4, line 32(b)</t>
  </si>
  <si>
    <t>Common Use AC Facilities (line 125 less line 126)</t>
  </si>
  <si>
    <t>Supplemental Schedule, Workpaper 4, line 35(b)</t>
  </si>
  <si>
    <t>Percentage of transmission plant accumulated depreciation included in Common Use Facilities (line 119 divided by line 120)</t>
  </si>
  <si>
    <t>Total CUS Accumulated Depreciation (line 115 plus line 118)</t>
  </si>
  <si>
    <t>Total Accumulated Depreciation for the CUS System (line 117 plus line 118)</t>
  </si>
  <si>
    <t>Plus Common Use AC Facilities Accumulated Depreciation (line 127)</t>
  </si>
  <si>
    <t>Total Transmission Accumulated Depreciation included in Common Use Facilities (line 115 - line 113)</t>
  </si>
  <si>
    <t>Supplemental Schedule, Workpaper 4, line 27(b)</t>
  </si>
  <si>
    <t>Column (3) lines 14 - 15</t>
  </si>
  <si>
    <t>Percentage of distribution plant included in Common Use Facilities (line 107 divided by line 110)</t>
  </si>
  <si>
    <t>Supplemental Schedule, Workpaper 4, line 32(a)</t>
  </si>
  <si>
    <t>Common Use AC Facilities (line 107 less lines 108 &amp; 109)</t>
  </si>
  <si>
    <t>Supplemental Schedule, Workpaper 4, line 35(a)</t>
  </si>
  <si>
    <t>Column (3) line 5</t>
  </si>
  <si>
    <t>Percentage of transmission plant included in Common Use Facilities (line 101 divided by line 102)</t>
  </si>
  <si>
    <t>Total CUS Plant (line 96 plus line 110)</t>
  </si>
  <si>
    <t>Total Gross Plant for the CUS System (line 99 plus line 100)</t>
  </si>
  <si>
    <t>Plus Common Use AC Facilities (line 110)</t>
  </si>
  <si>
    <t>Transmission plant included in Common Use Facilities  (line 96 less lines 97 and 98)</t>
  </si>
  <si>
    <t>Supplemental Schedule, Workpaper 4, line 27(a)</t>
  </si>
  <si>
    <t>Column (3) lines 2 - 4</t>
  </si>
  <si>
    <t>ESTIMATED REVENUE REQUIREMENT  (sum lines 63, 71, 81, 90, 93)</t>
  </si>
  <si>
    <t xml:space="preserve">  [ Rate Base (line 53) * R (line 159)]</t>
  </si>
  <si>
    <t>(line 86 * line 93)</t>
  </si>
  <si>
    <t xml:space="preserve">       where WCLTD=(line 156) and R= (line 159)</t>
  </si>
  <si>
    <t>TOTAL OTHER TAXES  (sum lines 75 - 80)</t>
  </si>
  <si>
    <t>TOTAL DEPRECIATION (Sum lines 66 - 70)</t>
  </si>
  <si>
    <t>(line 4 + line 6) x (BHP-11 Pg.8. Workpaper 5 (line 25))</t>
  </si>
  <si>
    <t>BHP-11 Pg.7. Workpaper 3 (line 23)</t>
  </si>
  <si>
    <t>See Workpaper 3 (line 16)</t>
  </si>
  <si>
    <t xml:space="preserve">  New Construction CUS Assets</t>
  </si>
  <si>
    <t>BHP-11 Pg. 6. Workpaper 2 (line 17)</t>
  </si>
  <si>
    <t>line 2 (207.58.g) x BHP-11 Pg. 8. Workpaper 5 (line 11)</t>
  </si>
  <si>
    <t>TOTAL O&amp;M   (sum lines 54, 56, 58, 61, 62 less lines 55, 57, 59 , 60)</t>
  </si>
  <si>
    <t>Supplemental Schedule, Workpaper 1, line 16</t>
  </si>
  <si>
    <t>(Workpaper 1 line 11)</t>
  </si>
  <si>
    <t>Supplemental Schedule, Workpaper 1, line 5</t>
  </si>
  <si>
    <t>Supplemental Schedule, Workpaper 1, line 22</t>
  </si>
  <si>
    <t>350.1.b, W/S Allocator, see note 2 below</t>
  </si>
  <si>
    <t>(sum lines 33, 42, 44, &amp; 51)</t>
  </si>
  <si>
    <t>(sum lines 47 - 50)</t>
  </si>
  <si>
    <t>111.57.c</t>
  </si>
  <si>
    <t>(1/8 * line 63)</t>
  </si>
  <si>
    <t>214.x.d  (Notes B)</t>
  </si>
  <si>
    <t>(sum lines 36 - 41)</t>
  </si>
  <si>
    <t>(232.1.f - 278.3.f)*.21 (See Note 5 Below)</t>
  </si>
  <si>
    <t>113.57 c</t>
  </si>
  <si>
    <t>111.82 c, Supplemental Schedule, Workpaper 8, line 28(f)</t>
  </si>
  <si>
    <t>113.64 c</t>
  </si>
  <si>
    <t>113.63.c, Supplemental Schedule, Workpaper 8, line 17(f)</t>
  </si>
  <si>
    <t>113.62 c</t>
  </si>
  <si>
    <t>(Note A)</t>
  </si>
  <si>
    <t>(sum lines 24 - 32)</t>
  </si>
  <si>
    <t>(line 9 - line 20)</t>
  </si>
  <si>
    <t>(line 8 - line 19)</t>
  </si>
  <si>
    <t>(line 7 - line 18)</t>
  </si>
  <si>
    <t>(line 6 - line 17)</t>
  </si>
  <si>
    <t>(line 5 - line 16)</t>
  </si>
  <si>
    <t>(line 4)</t>
  </si>
  <si>
    <t>(line 3 - line 15)</t>
  </si>
  <si>
    <t>(line 2 - line 14)</t>
  </si>
  <si>
    <t>(line 1 - line 13)</t>
  </si>
  <si>
    <t>(sum lines 13 - 20)</t>
  </si>
  <si>
    <t>See Workpaper 4 (line 22 col 2)</t>
  </si>
  <si>
    <t>See Workpaper 5 (line 11)</t>
  </si>
  <si>
    <t>See Workpaper 4 (line 24 col 1)</t>
  </si>
  <si>
    <t>BHP-11 Pg.6. Workpaper 2 (line 52)</t>
  </si>
  <si>
    <t xml:space="preserve">  Additional Transmission Depr</t>
  </si>
  <si>
    <t>(sum lines 1 - 9)</t>
  </si>
  <si>
    <t>207.94g</t>
  </si>
  <si>
    <t>See Workpaper 5 (line 5)</t>
  </si>
  <si>
    <t>See Workpaper 4 (line 5 col 1)</t>
  </si>
  <si>
    <t>See Workpaper 3 (line 19 col D)</t>
  </si>
  <si>
    <t>BHP-11 Pg. 6. Workpaper 2 (line 15)</t>
  </si>
  <si>
    <t>BHP-11 Pg. 7. Workpaper 3 (line 19 col D)</t>
  </si>
  <si>
    <t>BHP-11 Pg. 9. Workpaper 6 (line 4, col m) (207.99.g - 207.94.g) (See Note 4 Below)</t>
  </si>
  <si>
    <t>BHP-11 Pg. 9. Workpaper 6 (line 5, col m) (201.13.e + 201.13.f)</t>
  </si>
  <si>
    <t>Supplemental Schedule, Workpaper 9 (line 13, col b) (See Note 4 Below)</t>
  </si>
  <si>
    <t>BHP-11 Pg. 9. Workpaper 6 (line 15, col m) (201.14.e + 201.14.f)</t>
  </si>
  <si>
    <t>Supplemental Schedule, Workpaper 9 (line 13, col c)</t>
  </si>
  <si>
    <t>263.19i</t>
  </si>
  <si>
    <t>Cell G11: 2022 file, Estimate tab, model line 37 cell E51 * H51  (Cell H51 there is cell G37 on this tab.)</t>
  </si>
  <si>
    <t>Supplemental Schedule, Workpaper 11, line 6</t>
  </si>
  <si>
    <t>Transmission Assets as of 12/31/2021</t>
  </si>
  <si>
    <t>263.1l, 263.2l, 263.6l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</si>
</sst>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8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  <font>
      <b/>
      <sz val="10"/>
      <color rgb="FFCC00FF"/>
      <name val="Arial"/>
      <family val="2"/>
    </font>
    <font>
      <sz val="10"/>
      <color rgb="FFCC00FF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6">
    <xf numFmtId="164" fontId="0" fillId="0" borderId="0" xfId="0"/>
    <xf numFmtId="0" fontId="4" fillId="0" borderId="0" xfId="3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3" fontId="4" fillId="0" borderId="0" xfId="0" applyNumberFormat="1" applyFont="1" applyAlignment="1">
      <alignment horizontal="center"/>
    </xf>
    <xf numFmtId="0" fontId="4" fillId="0" borderId="1" xfId="3" applyFont="1" applyBorder="1" applyAlignment="1">
      <alignment horizontal="center"/>
    </xf>
    <xf numFmtId="164" fontId="4" fillId="0" borderId="0" xfId="0" applyFont="1" applyAlignment="1">
      <alignment horizontal="center"/>
    </xf>
    <xf numFmtId="0" fontId="4" fillId="0" borderId="0" xfId="3" applyFont="1" applyFill="1"/>
    <xf numFmtId="165" fontId="4" fillId="0" borderId="0" xfId="1" applyNumberFormat="1" applyFill="1"/>
    <xf numFmtId="0" fontId="4" fillId="2" borderId="0" xfId="0" applyNumberFormat="1" applyFont="1" applyFill="1" applyAlignment="1"/>
    <xf numFmtId="166" fontId="4" fillId="0" borderId="2" xfId="2" applyNumberFormat="1" applyFont="1" applyFill="1" applyBorder="1"/>
    <xf numFmtId="0" fontId="5" fillId="0" borderId="0" xfId="3" applyFont="1"/>
    <xf numFmtId="0" fontId="4" fillId="0" borderId="0" xfId="3" applyFill="1"/>
    <xf numFmtId="165" fontId="4" fillId="0" borderId="3" xfId="1" applyNumberFormat="1" applyFill="1" applyBorder="1"/>
    <xf numFmtId="0" fontId="5" fillId="0" borderId="0" xfId="3" applyFont="1" applyFill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Font="1" applyBorder="1"/>
    <xf numFmtId="0" fontId="4" fillId="0" borderId="0" xfId="127" applyFont="1"/>
    <xf numFmtId="0" fontId="4" fillId="0" borderId="0" xfId="127" applyFont="1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 applyFont="1" applyFill="1"/>
    <xf numFmtId="0" fontId="4" fillId="0" borderId="0" xfId="127" quotePrefix="1" applyFont="1"/>
    <xf numFmtId="37" fontId="4" fillId="0" borderId="3" xfId="127" applyNumberFormat="1" applyFont="1" applyFill="1" applyBorder="1"/>
    <xf numFmtId="37" fontId="4" fillId="0" borderId="0" xfId="127" applyNumberFormat="1" applyFont="1" applyFill="1" applyBorder="1"/>
    <xf numFmtId="0" fontId="4" fillId="0" borderId="0" xfId="127" quotePrefix="1" applyFont="1" applyFill="1"/>
    <xf numFmtId="0" fontId="4" fillId="0" borderId="0" xfId="127" applyFont="1" applyFill="1"/>
    <xf numFmtId="0" fontId="4" fillId="0" borderId="0" xfId="127" applyFont="1" applyFill="1" applyAlignment="1">
      <alignment horizontal="center"/>
    </xf>
    <xf numFmtId="0" fontId="5" fillId="0" borderId="0" xfId="127" applyFont="1"/>
    <xf numFmtId="37" fontId="4" fillId="0" borderId="1" xfId="127" applyNumberFormat="1" applyFont="1" applyFill="1" applyBorder="1"/>
    <xf numFmtId="37" fontId="4" fillId="0" borderId="2" xfId="127" applyNumberFormat="1" applyFont="1" applyFill="1" applyBorder="1"/>
    <xf numFmtId="166" fontId="4" fillId="0" borderId="20" xfId="88" applyNumberFormat="1" applyFont="1" applyFill="1" applyBorder="1"/>
    <xf numFmtId="44" fontId="4" fillId="0" borderId="0" xfId="3" applyNumberFormat="1" applyFont="1"/>
    <xf numFmtId="37" fontId="4" fillId="0" borderId="20" xfId="127" applyNumberFormat="1" applyFont="1" applyFill="1" applyBorder="1"/>
    <xf numFmtId="166" fontId="4" fillId="0" borderId="0" xfId="2" applyNumberFormat="1" applyFont="1" applyFill="1" applyBorder="1"/>
    <xf numFmtId="0" fontId="4" fillId="2" borderId="0" xfId="0" applyNumberFormat="1" applyFont="1" applyFill="1" applyAlignment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0" fontId="23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3" fillId="2" borderId="0" xfId="0" applyNumberFormat="1" applyFont="1" applyFill="1" applyProtection="1">
      <protection locked="0"/>
    </xf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/>
    <xf numFmtId="0" fontId="23" fillId="2" borderId="0" xfId="195" applyNumberFormat="1" applyFont="1" applyFill="1" applyProtection="1">
      <protection locked="0"/>
    </xf>
    <xf numFmtId="0" fontId="23" fillId="2" borderId="6" xfId="195" applyNumberFormat="1" applyFont="1" applyFill="1" applyBorder="1" applyProtection="1">
      <protection locked="0"/>
    </xf>
    <xf numFmtId="0" fontId="23" fillId="2" borderId="3" xfId="195" applyNumberFormat="1" applyFont="1" applyFill="1" applyBorder="1" applyProtection="1">
      <protection locked="0"/>
    </xf>
    <xf numFmtId="0" fontId="11" fillId="2" borderId="0" xfId="195" applyNumberFormat="1" applyFont="1" applyFill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164" fontId="23" fillId="31" borderId="0" xfId="201" applyFont="1" applyFill="1" applyAlignment="1">
      <alignment horizontal="left"/>
    </xf>
    <xf numFmtId="164" fontId="74" fillId="31" borderId="0" xfId="0" applyFont="1" applyFill="1"/>
    <xf numFmtId="0" fontId="4" fillId="0" borderId="0" xfId="3" applyAlignment="1">
      <alignment horizontal="right"/>
    </xf>
    <xf numFmtId="0" fontId="4" fillId="0" borderId="0" xfId="3" applyNumberFormat="1"/>
    <xf numFmtId="165" fontId="4" fillId="0" borderId="0" xfId="3" applyNumberFormat="1"/>
    <xf numFmtId="3" fontId="4" fillId="0" borderId="0" xfId="3" applyNumberFormat="1"/>
    <xf numFmtId="164" fontId="0" fillId="0" borderId="0" xfId="0" applyBorder="1"/>
    <xf numFmtId="165" fontId="4" fillId="0" borderId="0" xfId="1" applyNumberFormat="1" applyFont="1" applyFill="1" applyBorder="1" applyAlignment="1"/>
    <xf numFmtId="164" fontId="4" fillId="0" borderId="0" xfId="0" applyFont="1" applyBorder="1"/>
    <xf numFmtId="0" fontId="4" fillId="0" borderId="0" xfId="3" applyFont="1" applyBorder="1" applyAlignment="1">
      <alignment horizontal="center"/>
    </xf>
    <xf numFmtId="0" fontId="4" fillId="0" borderId="0" xfId="0" applyNumberFormat="1" applyFont="1" applyBorder="1" applyAlignment="1"/>
    <xf numFmtId="43" fontId="4" fillId="0" borderId="0" xfId="1" applyFont="1" applyBorder="1" applyAlignment="1">
      <alignment wrapText="1"/>
    </xf>
    <xf numFmtId="0" fontId="4" fillId="0" borderId="0" xfId="0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164" fontId="75" fillId="0" borderId="0" xfId="0" applyFont="1" applyBorder="1"/>
    <xf numFmtId="187" fontId="4" fillId="0" borderId="0" xfId="0" applyNumberFormat="1" applyFont="1" applyBorder="1" applyAlignment="1">
      <alignment horizontal="center"/>
    </xf>
    <xf numFmtId="0" fontId="70" fillId="0" borderId="0" xfId="127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164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3" applyFont="1" applyAlignment="1"/>
    <xf numFmtId="3" fontId="4" fillId="0" borderId="0" xfId="0" applyNumberFormat="1" applyFont="1" applyFill="1" applyAlignment="1">
      <alignment horizontal="center"/>
    </xf>
    <xf numFmtId="43" fontId="4" fillId="0" borderId="0" xfId="1" applyFill="1"/>
    <xf numFmtId="165" fontId="4" fillId="0" borderId="0" xfId="1" applyNumberFormat="1" applyFont="1" applyFill="1" applyAlignment="1"/>
    <xf numFmtId="164" fontId="4" fillId="0" borderId="0" xfId="0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187" fontId="4" fillId="0" borderId="0" xfId="0" applyNumberFormat="1" applyFont="1" applyFill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0" fillId="0" borderId="0" xfId="0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164" fontId="5" fillId="0" borderId="0" xfId="0" applyFont="1" applyFill="1"/>
    <xf numFmtId="0" fontId="4" fillId="0" borderId="0" xfId="3" applyFont="1" applyFill="1" applyAlignment="1">
      <alignment horizontal="center"/>
    </xf>
    <xf numFmtId="165" fontId="4" fillId="0" borderId="0" xfId="1" applyNumberFormat="1" applyFill="1" applyAlignment="1">
      <alignment horizontal="right"/>
    </xf>
    <xf numFmtId="0" fontId="4" fillId="0" borderId="0" xfId="0" applyNumberFormat="1" applyFont="1" applyFill="1"/>
    <xf numFmtId="188" fontId="4" fillId="0" borderId="0" xfId="0" applyNumberFormat="1" applyFont="1" applyFill="1"/>
    <xf numFmtId="9" fontId="4" fillId="0" borderId="0" xfId="207" applyFont="1"/>
    <xf numFmtId="164" fontId="4" fillId="0" borderId="0" xfId="0" applyFont="1" applyAlignment="1">
      <alignment wrapText="1"/>
    </xf>
    <xf numFmtId="164" fontId="5" fillId="0" borderId="0" xfId="0" applyFont="1" applyFill="1" applyAlignment="1">
      <alignment horizontal="right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Fill="1" applyAlignment="1">
      <alignment horizontal="left" wrapText="1"/>
    </xf>
    <xf numFmtId="164" fontId="4" fillId="0" borderId="0" xfId="0" applyFont="1" applyFill="1" applyAlignment="1"/>
    <xf numFmtId="165" fontId="4" fillId="0" borderId="3" xfId="1" applyNumberFormat="1" applyFont="1" applyFill="1" applyBorder="1" applyAlignment="1"/>
    <xf numFmtId="187" fontId="4" fillId="0" borderId="0" xfId="0" applyNumberFormat="1" applyFont="1" applyFill="1" applyAlignment="1">
      <alignment horizontal="left"/>
    </xf>
    <xf numFmtId="165" fontId="4" fillId="0" borderId="0" xfId="1" applyNumberFormat="1" applyFont="1"/>
    <xf numFmtId="3" fontId="23" fillId="31" borderId="0" xfId="195" applyNumberFormat="1" applyFont="1" applyFill="1" applyAlignment="1">
      <alignment horizontal="left"/>
    </xf>
    <xf numFmtId="164" fontId="4" fillId="0" borderId="0" xfId="0" applyFont="1" applyFill="1" applyAlignment="1">
      <alignment vertical="center" wrapText="1"/>
    </xf>
    <xf numFmtId="188" fontId="4" fillId="34" borderId="0" xfId="0" applyNumberFormat="1" applyFont="1" applyFill="1"/>
    <xf numFmtId="0" fontId="4" fillId="34" borderId="0" xfId="0" applyNumberFormat="1" applyFont="1" applyFill="1"/>
    <xf numFmtId="164" fontId="4" fillId="34" borderId="0" xfId="0" applyFont="1" applyFill="1"/>
    <xf numFmtId="0" fontId="79" fillId="0" borderId="0" xfId="3" applyFont="1" applyFill="1"/>
    <xf numFmtId="0" fontId="80" fillId="0" borderId="0" xfId="3" applyFont="1"/>
    <xf numFmtId="37" fontId="4" fillId="0" borderId="0" xfId="3" applyNumberFormat="1" applyFont="1"/>
    <xf numFmtId="164" fontId="81" fillId="0" borderId="0" xfId="0" applyFont="1"/>
    <xf numFmtId="164" fontId="24" fillId="0" borderId="0" xfId="0" applyFont="1"/>
    <xf numFmtId="165" fontId="4" fillId="33" borderId="0" xfId="1" applyNumberFormat="1" applyFont="1" applyFill="1"/>
    <xf numFmtId="165" fontId="4" fillId="0" borderId="0" xfId="1" applyNumberFormat="1" applyFont="1" applyFill="1"/>
    <xf numFmtId="188" fontId="4" fillId="33" borderId="0" xfId="0" applyNumberFormat="1" applyFont="1" applyFill="1"/>
    <xf numFmtId="189" fontId="4" fillId="33" borderId="0" xfId="1" applyNumberFormat="1" applyFont="1" applyFill="1" applyBorder="1"/>
    <xf numFmtId="0" fontId="21" fillId="2" borderId="0" xfId="194" applyNumberFormat="1" applyFont="1" applyFill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0" fontId="4" fillId="0" borderId="1" xfId="3" applyBorder="1" applyAlignment="1">
      <alignment horizontal="center"/>
    </xf>
    <xf numFmtId="187" fontId="4" fillId="0" borderId="0" xfId="0" applyNumberFormat="1" applyFont="1" applyAlignment="1">
      <alignment horizontal="right"/>
    </xf>
    <xf numFmtId="187" fontId="4" fillId="0" borderId="0" xfId="125" applyNumberFormat="1" applyFont="1" applyAlignment="1">
      <alignment horizontal="right"/>
    </xf>
    <xf numFmtId="0" fontId="23" fillId="2" borderId="0" xfId="202" applyNumberFormat="1" applyFont="1" applyFill="1" applyProtection="1">
      <protection locked="0"/>
    </xf>
    <xf numFmtId="164" fontId="23" fillId="0" borderId="0" xfId="195" applyFont="1"/>
    <xf numFmtId="164" fontId="23" fillId="2" borderId="0" xfId="195" applyFont="1" applyFill="1"/>
    <xf numFmtId="164" fontId="23" fillId="31" borderId="0" xfId="195" applyFont="1" applyFill="1" applyAlignment="1">
      <alignment horizontal="left"/>
    </xf>
    <xf numFmtId="164" fontId="23" fillId="0" borderId="0" xfId="195" applyFont="1" applyAlignment="1">
      <alignment horizontal="left"/>
    </xf>
    <xf numFmtId="0" fontId="23" fillId="0" borderId="0" xfId="3" applyFont="1" applyAlignment="1">
      <alignment horizontal="left"/>
    </xf>
    <xf numFmtId="3" fontId="23" fillId="0" borderId="6" xfId="201" applyNumberFormat="1" applyFont="1" applyBorder="1"/>
    <xf numFmtId="3" fontId="23" fillId="0" borderId="6" xfId="195" applyNumberFormat="1" applyFont="1" applyBorder="1"/>
    <xf numFmtId="3" fontId="23" fillId="2" borderId="0" xfId="201" applyNumberFormat="1" applyFont="1" applyFill="1"/>
    <xf numFmtId="3" fontId="23" fillId="2" borderId="0" xfId="195" applyNumberFormat="1" applyFont="1" applyFill="1"/>
    <xf numFmtId="3" fontId="23" fillId="0" borderId="0" xfId="195" applyNumberFormat="1" applyFont="1"/>
    <xf numFmtId="0" fontId="23" fillId="0" borderId="0" xfId="195" applyNumberFormat="1" applyFont="1"/>
    <xf numFmtId="3" fontId="23" fillId="31" borderId="0" xfId="201" applyNumberFormat="1" applyFont="1" applyFill="1"/>
    <xf numFmtId="3" fontId="23" fillId="2" borderId="1" xfId="201" applyNumberFormat="1" applyFont="1" applyFill="1" applyBorder="1"/>
    <xf numFmtId="3" fontId="23" fillId="0" borderId="1" xfId="195" applyNumberFormat="1" applyFont="1" applyBorder="1"/>
    <xf numFmtId="0" fontId="23" fillId="2" borderId="1" xfId="195" applyNumberFormat="1" applyFont="1" applyFill="1" applyBorder="1"/>
    <xf numFmtId="164" fontId="11" fillId="2" borderId="0" xfId="195" applyFont="1" applyFill="1"/>
    <xf numFmtId="3" fontId="23" fillId="0" borderId="0" xfId="195" applyNumberFormat="1" applyFont="1" applyAlignment="1">
      <alignment horizontal="left"/>
    </xf>
    <xf numFmtId="3" fontId="23" fillId="31" borderId="0" xfId="195" applyNumberFormat="1" applyFont="1" applyFill="1"/>
    <xf numFmtId="3" fontId="23" fillId="2" borderId="6" xfId="195" applyNumberFormat="1" applyFont="1" applyFill="1" applyBorder="1"/>
    <xf numFmtId="164" fontId="23" fillId="2" borderId="0" xfId="197" applyFont="1" applyFill="1"/>
    <xf numFmtId="3" fontId="23" fillId="2" borderId="3" xfId="195" applyNumberFormat="1" applyFont="1" applyFill="1" applyBorder="1"/>
    <xf numFmtId="0" fontId="23" fillId="0" borderId="3" xfId="195" applyNumberFormat="1" applyFont="1" applyBorder="1"/>
    <xf numFmtId="3" fontId="23" fillId="2" borderId="6" xfId="200" applyNumberFormat="1" applyFont="1" applyFill="1" applyBorder="1"/>
    <xf numFmtId="164" fontId="23" fillId="2" borderId="3" xfId="195" applyFont="1" applyFill="1" applyBorder="1"/>
    <xf numFmtId="49" fontId="23" fillId="2" borderId="0" xfId="195" applyNumberFormat="1" applyFont="1" applyFill="1"/>
    <xf numFmtId="3" fontId="23" fillId="2" borderId="6" xfId="199" applyNumberFormat="1" applyFont="1" applyFill="1" applyBorder="1"/>
    <xf numFmtId="49" fontId="23" fillId="0" borderId="0" xfId="195" applyNumberFormat="1" applyFont="1"/>
    <xf numFmtId="3" fontId="23" fillId="2" borderId="6" xfId="198" applyNumberFormat="1" applyFont="1" applyFill="1" applyBorder="1"/>
    <xf numFmtId="3" fontId="23" fillId="2" borderId="6" xfId="196" applyNumberFormat="1" applyFont="1" applyFill="1" applyBorder="1"/>
    <xf numFmtId="0" fontId="21" fillId="2" borderId="0" xfId="195" applyNumberFormat="1" applyFont="1" applyFill="1"/>
    <xf numFmtId="3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Font="1" applyFill="1"/>
    <xf numFmtId="186" fontId="23" fillId="2" borderId="0" xfId="0" applyNumberFormat="1" applyFont="1" applyFill="1"/>
    <xf numFmtId="164" fontId="23" fillId="2" borderId="0" xfId="0" quotePrefix="1" applyFont="1" applyFill="1"/>
    <xf numFmtId="164" fontId="23" fillId="31" borderId="0" xfId="0" applyFont="1" applyFill="1"/>
    <xf numFmtId="3" fontId="23" fillId="31" borderId="0" xfId="0" applyNumberFormat="1" applyFont="1" applyFill="1"/>
    <xf numFmtId="3" fontId="23" fillId="0" borderId="0" xfId="0" applyNumberFormat="1" applyFont="1"/>
    <xf numFmtId="164" fontId="23" fillId="0" borderId="0" xfId="0" applyFont="1"/>
    <xf numFmtId="0" fontId="23" fillId="0" borderId="0" xfId="0" applyNumberFormat="1" applyFont="1"/>
    <xf numFmtId="3" fontId="23" fillId="31" borderId="0" xfId="127" applyNumberFormat="1" applyFont="1" applyFill="1"/>
    <xf numFmtId="3" fontId="23" fillId="0" borderId="0" xfId="127" applyNumberFormat="1" applyFont="1"/>
    <xf numFmtId="3" fontId="23" fillId="31" borderId="0" xfId="123" applyNumberFormat="1" applyFont="1" applyFill="1"/>
    <xf numFmtId="3" fontId="23" fillId="0" borderId="0" xfId="123" applyNumberFormat="1" applyFont="1"/>
    <xf numFmtId="164" fontId="23" fillId="2" borderId="0" xfId="0" applyFont="1" applyFill="1" applyProtection="1">
      <protection locked="0"/>
    </xf>
    <xf numFmtId="164" fontId="23" fillId="0" borderId="0" xfId="123" applyFont="1"/>
    <xf numFmtId="0" fontId="21" fillId="2" borderId="0" xfId="0" applyNumberFormat="1" applyFont="1" applyFill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/>
    <xf numFmtId="164" fontId="78" fillId="0" borderId="0" xfId="206" applyFill="1"/>
    <xf numFmtId="0" fontId="21" fillId="2" borderId="0" xfId="194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Fill="1" applyAlignment="1">
      <alignment horizontal="left" wrapText="1"/>
    </xf>
    <xf numFmtId="0" fontId="4" fillId="0" borderId="0" xfId="3" applyNumberFormat="1" applyFill="1"/>
    <xf numFmtId="3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/>
      <protection locked="0"/>
    </xf>
    <xf numFmtId="44" fontId="4" fillId="0" borderId="0" xfId="3" applyNumberFormat="1" applyFill="1"/>
    <xf numFmtId="37" fontId="71" fillId="0" borderId="0" xfId="127" applyNumberFormat="1" applyFont="1" applyFill="1"/>
    <xf numFmtId="37" fontId="71" fillId="0" borderId="3" xfId="127" applyNumberFormat="1" applyFont="1" applyFill="1" applyBorder="1"/>
    <xf numFmtId="37" fontId="71" fillId="0" borderId="1" xfId="127" applyNumberFormat="1" applyFont="1" applyFill="1" applyBorder="1"/>
    <xf numFmtId="37" fontId="45" fillId="0" borderId="1" xfId="127" applyNumberFormat="1" applyFont="1" applyFill="1" applyBorder="1"/>
    <xf numFmtId="37" fontId="45" fillId="0" borderId="0" xfId="127" applyNumberFormat="1" applyFont="1" applyFill="1"/>
    <xf numFmtId="37" fontId="71" fillId="0" borderId="0" xfId="127" applyNumberFormat="1" applyFont="1" applyFill="1" applyBorder="1"/>
    <xf numFmtId="37" fontId="45" fillId="0" borderId="0" xfId="127" applyNumberFormat="1" applyFont="1" applyFill="1" applyBorder="1"/>
    <xf numFmtId="17" fontId="4" fillId="0" borderId="0" xfId="3" applyNumberFormat="1" applyFont="1" applyFill="1"/>
    <xf numFmtId="0" fontId="5" fillId="0" borderId="0" xfId="3" applyFont="1" applyFill="1" applyAlignment="1">
      <alignment horizontal="center"/>
    </xf>
    <xf numFmtId="165" fontId="4" fillId="0" borderId="3" xfId="1" applyNumberFormat="1" applyFont="1" applyFill="1" applyBorder="1"/>
    <xf numFmtId="9" fontId="4" fillId="0" borderId="0" xfId="208" applyFont="1" applyFill="1"/>
    <xf numFmtId="43" fontId="4" fillId="0" borderId="3" xfId="1" applyNumberFormat="1" applyFont="1" applyFill="1" applyBorder="1"/>
  </cellXfs>
  <cellStyles count="20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Hyperlink" xfId="206" builtinId="8"/>
    <cellStyle name="Input [yellow]" xfId="109" xr:uid="{00000000-0005-0000-0000-00006C000000}"/>
    <cellStyle name="Input 2" xfId="110" xr:uid="{00000000-0005-0000-0000-00006D000000}"/>
    <cellStyle name="Lines" xfId="111" xr:uid="{00000000-0005-0000-0000-00006E000000}"/>
    <cellStyle name="Linked Cell 2" xfId="112" xr:uid="{00000000-0005-0000-0000-00006F000000}"/>
    <cellStyle name="MEM SSN" xfId="113" xr:uid="{00000000-0005-0000-0000-000070000000}"/>
    <cellStyle name="Mine" xfId="114" xr:uid="{00000000-0005-0000-0000-000071000000}"/>
    <cellStyle name="mmm-yy" xfId="115" xr:uid="{00000000-0005-0000-0000-000072000000}"/>
    <cellStyle name="Monétaire [0]_pldt" xfId="116" xr:uid="{00000000-0005-0000-0000-000073000000}"/>
    <cellStyle name="Monétaire_pldt" xfId="117" xr:uid="{00000000-0005-0000-0000-000074000000}"/>
    <cellStyle name="Neutral 2" xfId="118" xr:uid="{00000000-0005-0000-0000-000075000000}"/>
    <cellStyle name="New" xfId="119" xr:uid="{00000000-0005-0000-0000-000076000000}"/>
    <cellStyle name="No Border" xfId="120" xr:uid="{00000000-0005-0000-0000-000077000000}"/>
    <cellStyle name="no dec" xfId="121" xr:uid="{00000000-0005-0000-0000-000078000000}"/>
    <cellStyle name="Normal" xfId="0" builtinId="0"/>
    <cellStyle name="Normal - Style1" xfId="122" xr:uid="{00000000-0005-0000-0000-00007A000000}"/>
    <cellStyle name="Normal 10" xfId="198" xr:uid="{00000000-0005-0000-0000-00007B000000}"/>
    <cellStyle name="Normal 11" xfId="199" xr:uid="{00000000-0005-0000-0000-00007C000000}"/>
    <cellStyle name="Normal 12" xfId="200" xr:uid="{00000000-0005-0000-0000-00007D000000}"/>
    <cellStyle name="Normal 14" xfId="201" xr:uid="{00000000-0005-0000-0000-00007E000000}"/>
    <cellStyle name="Normal 15" xfId="203" xr:uid="{00000000-0005-0000-0000-00007F000000}"/>
    <cellStyle name="Normal 18" xfId="197" xr:uid="{00000000-0005-0000-0000-000080000000}"/>
    <cellStyle name="Normal 2" xfId="123" xr:uid="{00000000-0005-0000-0000-000081000000}"/>
    <cellStyle name="Normal 2 2" xfId="124" xr:uid="{00000000-0005-0000-0000-000082000000}"/>
    <cellStyle name="Normal 22" xfId="202" xr:uid="{00000000-0005-0000-0000-000083000000}"/>
    <cellStyle name="Normal 3" xfId="125" xr:uid="{00000000-0005-0000-0000-000084000000}"/>
    <cellStyle name="Normal 3 2" xfId="126" xr:uid="{00000000-0005-0000-0000-000085000000}"/>
    <cellStyle name="Normal 4" xfId="127" xr:uid="{00000000-0005-0000-0000-000086000000}"/>
    <cellStyle name="Normal 5" xfId="194" xr:uid="{00000000-0005-0000-0000-000087000000}"/>
    <cellStyle name="Normal 8" xfId="195" xr:uid="{00000000-0005-0000-0000-000088000000}"/>
    <cellStyle name="Normal 9" xfId="196" xr:uid="{00000000-0005-0000-0000-000089000000}"/>
    <cellStyle name="Normal CEN" xfId="128" xr:uid="{00000000-0005-0000-0000-00008A000000}"/>
    <cellStyle name="Normal Centered" xfId="129" xr:uid="{00000000-0005-0000-0000-00008B000000}"/>
    <cellStyle name="NORMAL CTR" xfId="130" xr:uid="{00000000-0005-0000-0000-00008C000000}"/>
    <cellStyle name="Normal_PRECorp2002HeintzResponse 8-21-03" xfId="3" xr:uid="{00000000-0005-0000-0000-00008D000000}"/>
    <cellStyle name="Note 2" xfId="131" xr:uid="{00000000-0005-0000-0000-00008E000000}"/>
    <cellStyle name="nUMBER" xfId="132" xr:uid="{00000000-0005-0000-0000-00008F000000}"/>
    <cellStyle name="Output 2" xfId="133" xr:uid="{00000000-0005-0000-0000-000090000000}"/>
    <cellStyle name="Percent" xfId="208" builtinId="5"/>
    <cellStyle name="Percent [2]" xfId="134" xr:uid="{00000000-0005-0000-0000-000092000000}"/>
    <cellStyle name="Percent 14" xfId="204" xr:uid="{00000000-0005-0000-0000-000093000000}"/>
    <cellStyle name="Percent 2" xfId="135" xr:uid="{00000000-0005-0000-0000-000094000000}"/>
    <cellStyle name="Percent 60 2" xfId="205" xr:uid="{00000000-0005-0000-0000-000095000000}"/>
    <cellStyle name="Percent 60 2 2" xfId="207" xr:uid="{00000000-0005-0000-0000-000096000000}"/>
    <cellStyle name="PSChar" xfId="136" xr:uid="{00000000-0005-0000-0000-000097000000}"/>
    <cellStyle name="PSDate" xfId="137" xr:uid="{00000000-0005-0000-0000-000098000000}"/>
    <cellStyle name="PSDec" xfId="138" xr:uid="{00000000-0005-0000-0000-000099000000}"/>
    <cellStyle name="PSHeading" xfId="139" xr:uid="{00000000-0005-0000-0000-00009A000000}"/>
    <cellStyle name="PSInt" xfId="140" xr:uid="{00000000-0005-0000-0000-00009B000000}"/>
    <cellStyle name="PSSpacer" xfId="141" xr:uid="{00000000-0005-0000-0000-00009C000000}"/>
    <cellStyle name="R00A" xfId="142" xr:uid="{00000000-0005-0000-0000-00009D000000}"/>
    <cellStyle name="R00B" xfId="143" xr:uid="{00000000-0005-0000-0000-00009E000000}"/>
    <cellStyle name="R00L" xfId="144" xr:uid="{00000000-0005-0000-0000-00009F000000}"/>
    <cellStyle name="R01A" xfId="145" xr:uid="{00000000-0005-0000-0000-0000A0000000}"/>
    <cellStyle name="R01B" xfId="146" xr:uid="{00000000-0005-0000-0000-0000A1000000}"/>
    <cellStyle name="R01H" xfId="147" xr:uid="{00000000-0005-0000-0000-0000A2000000}"/>
    <cellStyle name="R01L" xfId="148" xr:uid="{00000000-0005-0000-0000-0000A3000000}"/>
    <cellStyle name="R02A" xfId="149" xr:uid="{00000000-0005-0000-0000-0000A4000000}"/>
    <cellStyle name="R02B" xfId="150" xr:uid="{00000000-0005-0000-0000-0000A5000000}"/>
    <cellStyle name="R02H" xfId="151" xr:uid="{00000000-0005-0000-0000-0000A6000000}"/>
    <cellStyle name="R02L" xfId="152" xr:uid="{00000000-0005-0000-0000-0000A7000000}"/>
    <cellStyle name="R03A" xfId="153" xr:uid="{00000000-0005-0000-0000-0000A8000000}"/>
    <cellStyle name="R03B" xfId="154" xr:uid="{00000000-0005-0000-0000-0000A9000000}"/>
    <cellStyle name="R03H" xfId="155" xr:uid="{00000000-0005-0000-0000-0000AA000000}"/>
    <cellStyle name="R03L" xfId="156" xr:uid="{00000000-0005-0000-0000-0000AB000000}"/>
    <cellStyle name="R04A" xfId="157" xr:uid="{00000000-0005-0000-0000-0000AC000000}"/>
    <cellStyle name="R04B" xfId="158" xr:uid="{00000000-0005-0000-0000-0000AD000000}"/>
    <cellStyle name="R04H" xfId="159" xr:uid="{00000000-0005-0000-0000-0000AE000000}"/>
    <cellStyle name="R04L" xfId="160" xr:uid="{00000000-0005-0000-0000-0000AF000000}"/>
    <cellStyle name="R05A" xfId="161" xr:uid="{00000000-0005-0000-0000-0000B0000000}"/>
    <cellStyle name="R05B" xfId="162" xr:uid="{00000000-0005-0000-0000-0000B1000000}"/>
    <cellStyle name="R05H" xfId="163" xr:uid="{00000000-0005-0000-0000-0000B2000000}"/>
    <cellStyle name="R05L" xfId="164" xr:uid="{00000000-0005-0000-0000-0000B3000000}"/>
    <cellStyle name="R06A" xfId="165" xr:uid="{00000000-0005-0000-0000-0000B4000000}"/>
    <cellStyle name="R06B" xfId="166" xr:uid="{00000000-0005-0000-0000-0000B5000000}"/>
    <cellStyle name="R06H" xfId="167" xr:uid="{00000000-0005-0000-0000-0000B6000000}"/>
    <cellStyle name="R06L" xfId="168" xr:uid="{00000000-0005-0000-0000-0000B7000000}"/>
    <cellStyle name="R07A" xfId="169" xr:uid="{00000000-0005-0000-0000-0000B8000000}"/>
    <cellStyle name="R07B" xfId="170" xr:uid="{00000000-0005-0000-0000-0000B9000000}"/>
    <cellStyle name="R07H" xfId="171" xr:uid="{00000000-0005-0000-0000-0000BA000000}"/>
    <cellStyle name="R07L" xfId="172" xr:uid="{00000000-0005-0000-0000-0000BB000000}"/>
    <cellStyle name="Resource Detail" xfId="173" xr:uid="{00000000-0005-0000-0000-0000BC000000}"/>
    <cellStyle name="Shade" xfId="174" xr:uid="{00000000-0005-0000-0000-0000BD000000}"/>
    <cellStyle name="single acct" xfId="175" xr:uid="{00000000-0005-0000-0000-0000BE000000}"/>
    <cellStyle name="Single Border" xfId="176" xr:uid="{00000000-0005-0000-0000-0000BF000000}"/>
    <cellStyle name="Small Page Heading" xfId="177" xr:uid="{00000000-0005-0000-0000-0000C0000000}"/>
    <cellStyle name="ssn" xfId="178" xr:uid="{00000000-0005-0000-0000-0000C1000000}"/>
    <cellStyle name="Style 1" xfId="179" xr:uid="{00000000-0005-0000-0000-0000C2000000}"/>
    <cellStyle name="Style 2" xfId="180" xr:uid="{00000000-0005-0000-0000-0000C3000000}"/>
    <cellStyle name="Style 27" xfId="181" xr:uid="{00000000-0005-0000-0000-0000C4000000}"/>
    <cellStyle name="Style 28" xfId="182" xr:uid="{00000000-0005-0000-0000-0000C5000000}"/>
    <cellStyle name="Table Sub Heading" xfId="183" xr:uid="{00000000-0005-0000-0000-0000C6000000}"/>
    <cellStyle name="Table Title" xfId="184" xr:uid="{00000000-0005-0000-0000-0000C7000000}"/>
    <cellStyle name="Table Units" xfId="185" xr:uid="{00000000-0005-0000-0000-0000C8000000}"/>
    <cellStyle name="Theirs" xfId="186" xr:uid="{00000000-0005-0000-0000-0000C9000000}"/>
    <cellStyle name="Times New Roman" xfId="187" xr:uid="{00000000-0005-0000-0000-0000CA000000}"/>
    <cellStyle name="Title 2" xfId="188" xr:uid="{00000000-0005-0000-0000-0000CB000000}"/>
    <cellStyle name="Total 2" xfId="189" xr:uid="{00000000-0005-0000-0000-0000CC000000}"/>
    <cellStyle name="Unprot" xfId="190" xr:uid="{00000000-0005-0000-0000-0000CD000000}"/>
    <cellStyle name="Unprot$" xfId="191" xr:uid="{00000000-0005-0000-0000-0000CE000000}"/>
    <cellStyle name="Unprotect" xfId="192" xr:uid="{00000000-0005-0000-0000-0000CF000000}"/>
    <cellStyle name="Warning Text 2" xfId="193" xr:uid="{00000000-0005-0000-0000-0000D0000000}"/>
  </cellStyles>
  <dxfs count="0"/>
  <tableStyles count="0" defaultTableStyle="TableStyleMedium2" defaultPivotStyle="PivotStyleLight16"/>
  <colors>
    <mruColors>
      <color rgb="FF00FFFF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640E-CD2C-4693-9C8B-023E65C7C119}">
  <sheetPr>
    <tabColor rgb="FF92D050"/>
  </sheetPr>
  <dimension ref="A1:G197"/>
  <sheetViews>
    <sheetView zoomScale="80" zoomScaleNormal="80" workbookViewId="0">
      <selection activeCell="K86" sqref="K86"/>
    </sheetView>
  </sheetViews>
  <sheetFormatPr defaultRowHeight="15.5"/>
  <cols>
    <col min="1" max="1" width="5.3046875" customWidth="1"/>
    <col min="2" max="2" width="1.765625" customWidth="1"/>
    <col min="3" max="3" width="49.4609375" customWidth="1"/>
    <col min="4" max="4" width="32.84375" customWidth="1"/>
    <col min="5" max="5" width="2.53515625" customWidth="1"/>
    <col min="6" max="6" width="76.53515625" bestFit="1" customWidth="1"/>
    <col min="8" max="8" width="14.4609375" bestFit="1" customWidth="1"/>
  </cols>
  <sheetData>
    <row r="1" spans="1:6">
      <c r="A1" s="203" t="s">
        <v>2</v>
      </c>
      <c r="B1" s="203"/>
      <c r="C1" s="203"/>
      <c r="D1" s="203"/>
      <c r="E1" s="203"/>
      <c r="F1" s="203"/>
    </row>
    <row r="2" spans="1:6">
      <c r="A2" s="203" t="s">
        <v>199</v>
      </c>
      <c r="B2" s="203"/>
      <c r="C2" s="203"/>
      <c r="D2" s="203"/>
      <c r="E2" s="203"/>
      <c r="F2" s="203"/>
    </row>
    <row r="3" spans="1:6">
      <c r="A3" s="39"/>
      <c r="B3" s="39"/>
      <c r="C3" s="39"/>
      <c r="D3" s="39"/>
      <c r="E3" s="39"/>
      <c r="F3" s="39"/>
    </row>
    <row r="4" spans="1:6">
      <c r="A4" s="39"/>
      <c r="B4" s="39"/>
      <c r="C4" s="39"/>
      <c r="D4" s="39"/>
      <c r="E4" s="39"/>
      <c r="F4" s="39"/>
    </row>
    <row r="5" spans="1:6">
      <c r="A5" s="39"/>
      <c r="B5" s="39"/>
      <c r="C5" s="39"/>
      <c r="D5" s="40" t="s">
        <v>65</v>
      </c>
      <c r="E5" s="39"/>
      <c r="F5" s="40" t="s">
        <v>66</v>
      </c>
    </row>
    <row r="6" spans="1:6">
      <c r="A6" s="181"/>
      <c r="B6" s="181"/>
      <c r="C6" s="41" t="s">
        <v>67</v>
      </c>
      <c r="D6" s="41" t="s">
        <v>68</v>
      </c>
      <c r="E6" s="39"/>
      <c r="F6" s="41" t="s">
        <v>68</v>
      </c>
    </row>
    <row r="7" spans="1:6">
      <c r="A7" s="181"/>
      <c r="B7" s="181"/>
      <c r="C7" s="180"/>
      <c r="D7" s="42" t="s">
        <v>4</v>
      </c>
      <c r="E7" s="39"/>
      <c r="F7" s="42" t="s">
        <v>4</v>
      </c>
    </row>
    <row r="8" spans="1:6">
      <c r="A8" s="43" t="s">
        <v>3</v>
      </c>
      <c r="B8" s="181"/>
      <c r="C8" s="180"/>
      <c r="D8" s="44" t="s">
        <v>6</v>
      </c>
      <c r="E8" s="39"/>
      <c r="F8" s="44" t="s">
        <v>6</v>
      </c>
    </row>
    <row r="9" spans="1:6" ht="16" thickBot="1">
      <c r="A9" s="45" t="s">
        <v>5</v>
      </c>
      <c r="B9" s="181"/>
      <c r="C9" s="195" t="s">
        <v>69</v>
      </c>
      <c r="D9" s="179"/>
      <c r="E9" s="39"/>
      <c r="F9" s="179"/>
    </row>
    <row r="10" spans="1:6">
      <c r="A10" s="43"/>
      <c r="B10" s="181"/>
      <c r="C10" s="180"/>
      <c r="D10" s="186"/>
      <c r="E10" s="39"/>
      <c r="F10" s="179"/>
    </row>
    <row r="11" spans="1:6">
      <c r="A11" s="43"/>
      <c r="B11" s="181"/>
      <c r="C11" s="181" t="s">
        <v>70</v>
      </c>
      <c r="D11" s="192" t="s">
        <v>71</v>
      </c>
      <c r="E11" s="39"/>
      <c r="F11" s="191" t="s">
        <v>71</v>
      </c>
    </row>
    <row r="12" spans="1:6">
      <c r="A12" s="43">
        <v>1</v>
      </c>
      <c r="B12" s="181"/>
      <c r="C12" s="181" t="s">
        <v>72</v>
      </c>
      <c r="D12" s="190" t="s">
        <v>73</v>
      </c>
      <c r="E12" s="39"/>
      <c r="F12" s="189" t="s">
        <v>73</v>
      </c>
    </row>
    <row r="13" spans="1:6">
      <c r="A13" s="43">
        <f t="shared" ref="A13:A44" si="0">+A12+1</f>
        <v>2</v>
      </c>
      <c r="B13" s="181"/>
      <c r="C13" s="181" t="s">
        <v>74</v>
      </c>
      <c r="D13" s="190" t="s">
        <v>75</v>
      </c>
      <c r="E13" s="39"/>
      <c r="F13" s="189" t="s">
        <v>75</v>
      </c>
    </row>
    <row r="14" spans="1:6">
      <c r="A14" s="43">
        <f t="shared" si="0"/>
        <v>3</v>
      </c>
      <c r="B14" s="181"/>
      <c r="C14" s="188" t="s">
        <v>333</v>
      </c>
      <c r="D14" s="186" t="str">
        <f>"See Workpaper 2 (line 9)"</f>
        <v>See Workpaper 2 (line 9)</v>
      </c>
      <c r="E14" s="39"/>
      <c r="F14" s="186" t="s">
        <v>376</v>
      </c>
    </row>
    <row r="15" spans="1:6">
      <c r="A15" s="43">
        <f t="shared" si="0"/>
        <v>4</v>
      </c>
      <c r="B15" s="181"/>
      <c r="C15" s="188" t="s">
        <v>333</v>
      </c>
      <c r="D15" s="186" t="s">
        <v>375</v>
      </c>
      <c r="E15" s="39"/>
      <c r="F15" s="186" t="s">
        <v>377</v>
      </c>
    </row>
    <row r="16" spans="1:6">
      <c r="A16" s="43">
        <f t="shared" si="0"/>
        <v>5</v>
      </c>
      <c r="B16" s="181"/>
      <c r="C16" s="181" t="s">
        <v>76</v>
      </c>
      <c r="D16" s="190" t="s">
        <v>77</v>
      </c>
      <c r="E16" s="39"/>
      <c r="F16" s="189" t="s">
        <v>77</v>
      </c>
    </row>
    <row r="17" spans="1:6">
      <c r="A17" s="43">
        <f t="shared" si="0"/>
        <v>6</v>
      </c>
      <c r="B17" s="181"/>
      <c r="C17" s="181" t="s">
        <v>78</v>
      </c>
      <c r="D17" s="186" t="s">
        <v>374</v>
      </c>
      <c r="E17" s="39"/>
      <c r="F17" s="179" t="s">
        <v>378</v>
      </c>
    </row>
    <row r="18" spans="1:6">
      <c r="A18" s="43">
        <f t="shared" si="0"/>
        <v>7</v>
      </c>
      <c r="B18" s="181"/>
      <c r="C18" s="181" t="s">
        <v>79</v>
      </c>
      <c r="D18" s="186" t="s">
        <v>373</v>
      </c>
      <c r="E18" s="39"/>
      <c r="F18" s="179" t="s">
        <v>379</v>
      </c>
    </row>
    <row r="19" spans="1:6">
      <c r="A19" s="43">
        <f t="shared" si="0"/>
        <v>8</v>
      </c>
      <c r="B19" s="181"/>
      <c r="C19" s="181" t="s">
        <v>80</v>
      </c>
      <c r="D19" s="186" t="s">
        <v>372</v>
      </c>
      <c r="E19" s="39"/>
      <c r="F19" s="185" t="s">
        <v>372</v>
      </c>
    </row>
    <row r="20" spans="1:6">
      <c r="A20" s="43">
        <f t="shared" si="0"/>
        <v>9</v>
      </c>
      <c r="B20" s="181"/>
      <c r="C20" s="181" t="s">
        <v>81</v>
      </c>
      <c r="D20" s="190" t="s">
        <v>82</v>
      </c>
      <c r="E20" s="39"/>
      <c r="F20" s="189" t="s">
        <v>82</v>
      </c>
    </row>
    <row r="21" spans="1:6">
      <c r="A21" s="43">
        <f t="shared" si="0"/>
        <v>10</v>
      </c>
      <c r="B21" s="181"/>
      <c r="C21" s="193" t="s">
        <v>83</v>
      </c>
      <c r="D21" s="186" t="s">
        <v>371</v>
      </c>
      <c r="E21" s="39"/>
      <c r="F21" s="185" t="s">
        <v>371</v>
      </c>
    </row>
    <row r="22" spans="1:6">
      <c r="A22" s="43">
        <f t="shared" si="0"/>
        <v>11</v>
      </c>
      <c r="B22" s="181"/>
      <c r="C22" s="180"/>
      <c r="D22" s="186"/>
      <c r="E22" s="39"/>
      <c r="F22" s="179"/>
    </row>
    <row r="23" spans="1:6">
      <c r="A23" s="43">
        <f t="shared" si="0"/>
        <v>12</v>
      </c>
      <c r="B23" s="181"/>
      <c r="C23" s="181" t="s">
        <v>84</v>
      </c>
      <c r="D23" s="186"/>
      <c r="E23" s="39"/>
      <c r="F23" s="179"/>
    </row>
    <row r="24" spans="1:6">
      <c r="A24" s="43">
        <f t="shared" si="0"/>
        <v>13</v>
      </c>
      <c r="B24" s="181"/>
      <c r="C24" s="180" t="s">
        <v>72</v>
      </c>
      <c r="D24" s="192" t="s">
        <v>85</v>
      </c>
      <c r="E24" s="39"/>
      <c r="F24" s="191" t="s">
        <v>85</v>
      </c>
    </row>
    <row r="25" spans="1:6">
      <c r="A25" s="43">
        <f t="shared" si="0"/>
        <v>14</v>
      </c>
      <c r="B25" s="181"/>
      <c r="C25" s="181" t="s">
        <v>74</v>
      </c>
      <c r="D25" s="192" t="s">
        <v>86</v>
      </c>
      <c r="E25" s="39"/>
      <c r="F25" s="191" t="s">
        <v>86</v>
      </c>
    </row>
    <row r="26" spans="1:6">
      <c r="A26" s="43">
        <f t="shared" si="0"/>
        <v>15</v>
      </c>
      <c r="B26" s="181"/>
      <c r="C26" s="188" t="s">
        <v>370</v>
      </c>
      <c r="D26" s="186" t="str">
        <f>"See Workpaper 2 (line 48)"</f>
        <v>See Workpaper 2 (line 48)</v>
      </c>
      <c r="E26" s="39"/>
      <c r="F26" s="186" t="s">
        <v>369</v>
      </c>
    </row>
    <row r="27" spans="1:6">
      <c r="A27" s="43">
        <f t="shared" si="0"/>
        <v>16</v>
      </c>
      <c r="B27" s="181"/>
      <c r="C27" s="181" t="s">
        <v>76</v>
      </c>
      <c r="D27" s="192" t="s">
        <v>87</v>
      </c>
      <c r="E27" s="39"/>
      <c r="F27" s="191" t="s">
        <v>87</v>
      </c>
    </row>
    <row r="28" spans="1:6">
      <c r="A28" s="43">
        <f t="shared" si="0"/>
        <v>17</v>
      </c>
      <c r="B28" s="181"/>
      <c r="C28" s="180" t="s">
        <v>78</v>
      </c>
      <c r="D28" s="192" t="s">
        <v>368</v>
      </c>
      <c r="E28" s="39"/>
      <c r="F28" s="179" t="s">
        <v>380</v>
      </c>
    </row>
    <row r="29" spans="1:6">
      <c r="A29" s="43">
        <f t="shared" si="0"/>
        <v>18</v>
      </c>
      <c r="B29" s="181"/>
      <c r="C29" s="181" t="s">
        <v>79</v>
      </c>
      <c r="D29" s="192" t="s">
        <v>367</v>
      </c>
      <c r="E29" s="39"/>
      <c r="F29" s="179" t="s">
        <v>381</v>
      </c>
    </row>
    <row r="30" spans="1:6">
      <c r="A30" s="43">
        <f t="shared" si="0"/>
        <v>19</v>
      </c>
      <c r="B30" s="181"/>
      <c r="C30" s="180" t="s">
        <v>80</v>
      </c>
      <c r="D30" s="192" t="s">
        <v>366</v>
      </c>
      <c r="E30" s="39"/>
      <c r="F30" s="179" t="s">
        <v>382</v>
      </c>
    </row>
    <row r="31" spans="1:6">
      <c r="A31" s="43">
        <f t="shared" si="0"/>
        <v>20</v>
      </c>
      <c r="B31" s="181"/>
      <c r="C31" s="180" t="s">
        <v>81</v>
      </c>
      <c r="D31" s="192" t="s">
        <v>82</v>
      </c>
      <c r="E31" s="39"/>
      <c r="F31" s="191" t="s">
        <v>82</v>
      </c>
    </row>
    <row r="32" spans="1:6">
      <c r="A32" s="43">
        <f t="shared" si="0"/>
        <v>21</v>
      </c>
      <c r="B32" s="181"/>
      <c r="C32" s="181" t="s">
        <v>88</v>
      </c>
      <c r="D32" s="186" t="s">
        <v>365</v>
      </c>
      <c r="E32" s="39"/>
      <c r="F32" s="185" t="s">
        <v>365</v>
      </c>
    </row>
    <row r="33" spans="1:6">
      <c r="A33" s="43">
        <f t="shared" si="0"/>
        <v>22</v>
      </c>
      <c r="B33" s="181"/>
      <c r="C33" s="181"/>
      <c r="D33" s="186" t="s">
        <v>89</v>
      </c>
      <c r="E33" s="39"/>
      <c r="F33" s="179" t="s">
        <v>89</v>
      </c>
    </row>
    <row r="34" spans="1:6">
      <c r="A34" s="43">
        <f t="shared" si="0"/>
        <v>23</v>
      </c>
      <c r="B34" s="181"/>
      <c r="C34" s="181" t="s">
        <v>90</v>
      </c>
      <c r="D34" s="186"/>
      <c r="E34" s="39"/>
      <c r="F34" s="179"/>
    </row>
    <row r="35" spans="1:6">
      <c r="A35" s="43">
        <f t="shared" si="0"/>
        <v>24</v>
      </c>
      <c r="B35" s="181"/>
      <c r="C35" s="180" t="s">
        <v>72</v>
      </c>
      <c r="D35" s="186" t="s">
        <v>364</v>
      </c>
      <c r="E35" s="39"/>
      <c r="F35" s="185" t="s">
        <v>364</v>
      </c>
    </row>
    <row r="36" spans="1:6">
      <c r="A36" s="43">
        <f t="shared" si="0"/>
        <v>25</v>
      </c>
      <c r="B36" s="181"/>
      <c r="C36" s="181" t="s">
        <v>74</v>
      </c>
      <c r="D36" s="186" t="s">
        <v>363</v>
      </c>
      <c r="E36" s="39"/>
      <c r="F36" s="185" t="s">
        <v>363</v>
      </c>
    </row>
    <row r="37" spans="1:6">
      <c r="A37" s="43">
        <f t="shared" si="0"/>
        <v>26</v>
      </c>
      <c r="B37" s="181"/>
      <c r="C37" s="188" t="str">
        <f>+C14</f>
        <v xml:space="preserve">  New Construction CUS Assets</v>
      </c>
      <c r="D37" s="186" t="s">
        <v>362</v>
      </c>
      <c r="E37" s="39"/>
      <c r="F37" s="185" t="s">
        <v>362</v>
      </c>
    </row>
    <row r="38" spans="1:6">
      <c r="A38" s="43">
        <f t="shared" si="0"/>
        <v>27</v>
      </c>
      <c r="B38" s="181"/>
      <c r="C38" s="188" t="s">
        <v>333</v>
      </c>
      <c r="D38" s="186" t="s">
        <v>361</v>
      </c>
      <c r="E38" s="39"/>
      <c r="F38" s="185" t="s">
        <v>361</v>
      </c>
    </row>
    <row r="39" spans="1:6">
      <c r="A39" s="43">
        <f t="shared" si="0"/>
        <v>28</v>
      </c>
      <c r="B39" s="181"/>
      <c r="C39" s="181" t="s">
        <v>91</v>
      </c>
      <c r="D39" s="186" t="s">
        <v>360</v>
      </c>
      <c r="E39" s="39"/>
      <c r="F39" s="185" t="s">
        <v>360</v>
      </c>
    </row>
    <row r="40" spans="1:6">
      <c r="A40" s="43">
        <f t="shared" si="0"/>
        <v>29</v>
      </c>
      <c r="B40" s="181"/>
      <c r="C40" s="180" t="s">
        <v>78</v>
      </c>
      <c r="D40" s="186" t="s">
        <v>359</v>
      </c>
      <c r="E40" s="39"/>
      <c r="F40" s="185" t="s">
        <v>359</v>
      </c>
    </row>
    <row r="41" spans="1:6">
      <c r="A41" s="43">
        <f t="shared" si="0"/>
        <v>30</v>
      </c>
      <c r="B41" s="181"/>
      <c r="C41" s="181" t="s">
        <v>79</v>
      </c>
      <c r="D41" s="186" t="s">
        <v>358</v>
      </c>
      <c r="E41" s="39"/>
      <c r="F41" s="185" t="s">
        <v>358</v>
      </c>
    </row>
    <row r="42" spans="1:6">
      <c r="A42" s="43">
        <f t="shared" si="0"/>
        <v>31</v>
      </c>
      <c r="B42" s="181"/>
      <c r="C42" s="180" t="s">
        <v>80</v>
      </c>
      <c r="D42" s="186" t="s">
        <v>357</v>
      </c>
      <c r="E42" s="39"/>
      <c r="F42" s="185" t="s">
        <v>357</v>
      </c>
    </row>
    <row r="43" spans="1:6">
      <c r="A43" s="43">
        <f t="shared" si="0"/>
        <v>32</v>
      </c>
      <c r="B43" s="181"/>
      <c r="C43" s="180" t="s">
        <v>81</v>
      </c>
      <c r="D43" s="186" t="s">
        <v>356</v>
      </c>
      <c r="E43" s="39"/>
      <c r="F43" s="185" t="s">
        <v>356</v>
      </c>
    </row>
    <row r="44" spans="1:6">
      <c r="A44" s="43">
        <f t="shared" si="0"/>
        <v>33</v>
      </c>
      <c r="B44" s="181"/>
      <c r="C44" s="181" t="s">
        <v>92</v>
      </c>
      <c r="D44" s="186" t="s">
        <v>355</v>
      </c>
      <c r="E44" s="39"/>
      <c r="F44" s="185" t="s">
        <v>355</v>
      </c>
    </row>
    <row r="45" spans="1:6">
      <c r="A45" s="43">
        <f t="shared" ref="A45:A64" si="1">+A44+1</f>
        <v>34</v>
      </c>
      <c r="B45" s="181"/>
      <c r="C45" s="181"/>
      <c r="D45" s="186"/>
      <c r="E45" s="39"/>
      <c r="F45" s="179"/>
    </row>
    <row r="46" spans="1:6">
      <c r="A46" s="43">
        <f t="shared" si="1"/>
        <v>35</v>
      </c>
      <c r="B46" s="181"/>
      <c r="C46" s="193" t="s">
        <v>93</v>
      </c>
      <c r="D46" s="192" t="s">
        <v>354</v>
      </c>
      <c r="E46" s="39"/>
      <c r="F46" s="191" t="s">
        <v>354</v>
      </c>
    </row>
    <row r="47" spans="1:6">
      <c r="A47" s="43">
        <f t="shared" si="1"/>
        <v>36</v>
      </c>
      <c r="B47" s="181"/>
      <c r="C47" s="181" t="s">
        <v>94</v>
      </c>
      <c r="D47" s="192" t="s">
        <v>95</v>
      </c>
      <c r="E47" s="39"/>
      <c r="F47" s="179" t="s">
        <v>353</v>
      </c>
    </row>
    <row r="48" spans="1:6">
      <c r="A48" s="43">
        <f t="shared" si="1"/>
        <v>37</v>
      </c>
      <c r="B48" s="181"/>
      <c r="C48" s="181" t="s">
        <v>96</v>
      </c>
      <c r="D48" s="192" t="s">
        <v>97</v>
      </c>
      <c r="E48" s="39"/>
      <c r="F48" s="179" t="s">
        <v>352</v>
      </c>
    </row>
    <row r="49" spans="1:6">
      <c r="A49" s="43">
        <f t="shared" si="1"/>
        <v>38</v>
      </c>
      <c r="B49" s="181"/>
      <c r="C49" s="181" t="s">
        <v>98</v>
      </c>
      <c r="D49" s="192" t="s">
        <v>99</v>
      </c>
      <c r="E49" s="39"/>
      <c r="F49" s="179" t="s">
        <v>351</v>
      </c>
    </row>
    <row r="50" spans="1:6">
      <c r="A50" s="43">
        <f t="shared" si="1"/>
        <v>39</v>
      </c>
      <c r="B50" s="181"/>
      <c r="C50" s="181" t="s">
        <v>100</v>
      </c>
      <c r="D50" s="192" t="s">
        <v>101</v>
      </c>
      <c r="E50" s="39"/>
      <c r="F50" s="179" t="s">
        <v>350</v>
      </c>
    </row>
    <row r="51" spans="1:6">
      <c r="A51" s="43">
        <f t="shared" si="1"/>
        <v>40</v>
      </c>
      <c r="B51" s="181"/>
      <c r="C51" s="181" t="s">
        <v>102</v>
      </c>
      <c r="D51" s="194" t="s">
        <v>103</v>
      </c>
      <c r="E51" s="39"/>
      <c r="F51" s="179" t="s">
        <v>349</v>
      </c>
    </row>
    <row r="52" spans="1:6">
      <c r="A52" s="43">
        <f t="shared" si="1"/>
        <v>41</v>
      </c>
      <c r="B52" s="181"/>
      <c r="C52" s="181" t="s">
        <v>104</v>
      </c>
      <c r="D52" s="194" t="s">
        <v>105</v>
      </c>
      <c r="E52" s="39"/>
      <c r="F52" s="181" t="s">
        <v>348</v>
      </c>
    </row>
    <row r="53" spans="1:6">
      <c r="A53" s="43">
        <f t="shared" si="1"/>
        <v>42</v>
      </c>
      <c r="B53" s="181"/>
      <c r="C53" s="181" t="s">
        <v>106</v>
      </c>
      <c r="D53" s="186" t="s">
        <v>347</v>
      </c>
      <c r="E53" s="39"/>
      <c r="F53" s="185" t="s">
        <v>347</v>
      </c>
    </row>
    <row r="54" spans="1:6">
      <c r="A54" s="43">
        <f t="shared" si="1"/>
        <v>43</v>
      </c>
      <c r="B54" s="181"/>
      <c r="C54" s="181"/>
      <c r="D54" s="186"/>
      <c r="E54" s="39"/>
      <c r="F54" s="179"/>
    </row>
    <row r="55" spans="1:6">
      <c r="A55" s="43">
        <f t="shared" si="1"/>
        <v>44</v>
      </c>
      <c r="B55" s="181"/>
      <c r="C55" s="193" t="s">
        <v>107</v>
      </c>
      <c r="D55" s="186" t="s">
        <v>346</v>
      </c>
      <c r="E55" s="39"/>
      <c r="F55" s="185" t="s">
        <v>108</v>
      </c>
    </row>
    <row r="56" spans="1:6">
      <c r="A56" s="43">
        <f t="shared" si="1"/>
        <v>45</v>
      </c>
      <c r="B56" s="181"/>
      <c r="C56" s="180"/>
      <c r="D56" s="186"/>
      <c r="E56" s="39"/>
      <c r="F56" s="179"/>
    </row>
    <row r="57" spans="1:6">
      <c r="A57" s="43">
        <f t="shared" si="1"/>
        <v>46</v>
      </c>
      <c r="B57" s="181"/>
      <c r="C57" s="181" t="s">
        <v>109</v>
      </c>
      <c r="D57" s="186" t="s">
        <v>89</v>
      </c>
      <c r="E57" s="39"/>
      <c r="F57" s="179" t="s">
        <v>89</v>
      </c>
    </row>
    <row r="58" spans="1:6">
      <c r="A58" s="43">
        <f t="shared" si="1"/>
        <v>47</v>
      </c>
      <c r="B58" s="181"/>
      <c r="C58" s="181" t="s">
        <v>110</v>
      </c>
      <c r="D58" s="187" t="s">
        <v>345</v>
      </c>
      <c r="E58" s="39"/>
      <c r="F58" s="184" t="s">
        <v>345</v>
      </c>
    </row>
    <row r="59" spans="1:6">
      <c r="A59" s="43">
        <f t="shared" si="1"/>
        <v>48</v>
      </c>
      <c r="B59" s="181"/>
      <c r="C59" s="181" t="s">
        <v>111</v>
      </c>
      <c r="D59" s="192" t="s">
        <v>112</v>
      </c>
      <c r="E59" s="39"/>
      <c r="F59" s="191" t="s">
        <v>112</v>
      </c>
    </row>
    <row r="60" spans="1:6">
      <c r="A60" s="43">
        <f t="shared" si="1"/>
        <v>49</v>
      </c>
      <c r="B60" s="181"/>
      <c r="C60" s="181" t="s">
        <v>111</v>
      </c>
      <c r="D60" s="192" t="s">
        <v>113</v>
      </c>
      <c r="E60" s="39"/>
      <c r="F60" s="191" t="s">
        <v>113</v>
      </c>
    </row>
    <row r="61" spans="1:6">
      <c r="A61" s="43">
        <f t="shared" si="1"/>
        <v>50</v>
      </c>
      <c r="B61" s="181"/>
      <c r="C61" s="181" t="s">
        <v>114</v>
      </c>
      <c r="D61" s="192" t="s">
        <v>344</v>
      </c>
      <c r="E61" s="39"/>
      <c r="F61" s="191" t="s">
        <v>344</v>
      </c>
    </row>
    <row r="62" spans="1:6">
      <c r="A62" s="43">
        <f t="shared" si="1"/>
        <v>51</v>
      </c>
      <c r="B62" s="181"/>
      <c r="C62" s="181" t="s">
        <v>115</v>
      </c>
      <c r="D62" s="186" t="s">
        <v>343</v>
      </c>
      <c r="E62" s="39"/>
      <c r="F62" s="185" t="s">
        <v>343</v>
      </c>
    </row>
    <row r="63" spans="1:6">
      <c r="A63" s="43">
        <f t="shared" si="1"/>
        <v>52</v>
      </c>
      <c r="B63" s="181"/>
      <c r="C63" s="181"/>
      <c r="D63" s="186"/>
      <c r="E63" s="39"/>
      <c r="F63" s="186"/>
    </row>
    <row r="64" spans="1:6">
      <c r="A64" s="43">
        <f t="shared" si="1"/>
        <v>53</v>
      </c>
      <c r="B64" s="181"/>
      <c r="C64" s="181" t="s">
        <v>116</v>
      </c>
      <c r="D64" s="186" t="s">
        <v>342</v>
      </c>
      <c r="E64" s="39"/>
      <c r="F64" s="185" t="s">
        <v>342</v>
      </c>
    </row>
    <row r="65" spans="1:6">
      <c r="A65" s="39"/>
      <c r="B65" s="39"/>
      <c r="C65" s="39"/>
      <c r="D65" s="39"/>
      <c r="E65" s="39"/>
      <c r="F65" s="39"/>
    </row>
    <row r="66" spans="1:6">
      <c r="A66" s="39"/>
      <c r="B66" s="39"/>
      <c r="C66" s="39"/>
      <c r="D66" s="39"/>
      <c r="E66" s="39"/>
      <c r="F66" s="39"/>
    </row>
    <row r="67" spans="1:6">
      <c r="A67" s="43"/>
      <c r="B67" s="181"/>
      <c r="C67" s="41"/>
      <c r="D67" s="46"/>
      <c r="E67" s="39"/>
      <c r="F67" s="39"/>
    </row>
    <row r="68" spans="1:6">
      <c r="A68" s="43"/>
      <c r="B68" s="181"/>
      <c r="C68" s="39"/>
      <c r="D68" s="40" t="s">
        <v>65</v>
      </c>
      <c r="E68" s="39"/>
      <c r="F68" s="40" t="s">
        <v>117</v>
      </c>
    </row>
    <row r="69" spans="1:6">
      <c r="A69" s="43"/>
      <c r="B69" s="181"/>
      <c r="C69" s="41" t="s">
        <v>67</v>
      </c>
      <c r="D69" s="41" t="s">
        <v>68</v>
      </c>
      <c r="E69" s="39"/>
      <c r="F69" s="41" t="s">
        <v>68</v>
      </c>
    </row>
    <row r="70" spans="1:6">
      <c r="A70" s="43" t="s">
        <v>3</v>
      </c>
      <c r="B70" s="181"/>
      <c r="C70" s="180"/>
      <c r="D70" s="42" t="s">
        <v>4</v>
      </c>
      <c r="E70" s="39"/>
      <c r="F70" s="42" t="s">
        <v>4</v>
      </c>
    </row>
    <row r="71" spans="1:6" ht="16" thickBot="1">
      <c r="A71" s="45" t="s">
        <v>5</v>
      </c>
      <c r="B71" s="181"/>
      <c r="C71" s="180"/>
      <c r="D71" s="44" t="s">
        <v>6</v>
      </c>
      <c r="E71" s="39"/>
      <c r="F71" s="44" t="s">
        <v>6</v>
      </c>
    </row>
    <row r="72" spans="1:6">
      <c r="A72" s="181"/>
      <c r="B72" s="181"/>
      <c r="C72" s="180"/>
      <c r="D72" s="179"/>
      <c r="E72" s="39"/>
      <c r="F72" s="179"/>
    </row>
    <row r="73" spans="1:6">
      <c r="A73" s="43"/>
      <c r="B73" s="181"/>
      <c r="C73" s="180" t="s">
        <v>118</v>
      </c>
      <c r="D73" s="179"/>
      <c r="E73" s="39"/>
      <c r="F73" s="179"/>
    </row>
    <row r="74" spans="1:6">
      <c r="A74" s="43">
        <f>+A64+1</f>
        <v>54</v>
      </c>
      <c r="B74" s="181"/>
      <c r="C74" s="180" t="s">
        <v>119</v>
      </c>
      <c r="D74" s="179" t="s">
        <v>120</v>
      </c>
      <c r="E74" s="39"/>
      <c r="F74" s="185" t="s">
        <v>120</v>
      </c>
    </row>
    <row r="75" spans="1:6">
      <c r="A75" s="43">
        <f t="shared" ref="A75:A115" si="2">+A74+1</f>
        <v>55</v>
      </c>
      <c r="B75" s="181"/>
      <c r="C75" s="180" t="s">
        <v>121</v>
      </c>
      <c r="D75" s="186" t="s">
        <v>216</v>
      </c>
      <c r="E75" s="39"/>
      <c r="F75" s="179" t="s">
        <v>122</v>
      </c>
    </row>
    <row r="76" spans="1:6">
      <c r="A76" s="43">
        <f t="shared" si="2"/>
        <v>56</v>
      </c>
      <c r="B76" s="181"/>
      <c r="C76" s="180" t="s">
        <v>123</v>
      </c>
      <c r="D76" s="186" t="s">
        <v>124</v>
      </c>
      <c r="E76" s="39"/>
      <c r="F76" s="185" t="s">
        <v>124</v>
      </c>
    </row>
    <row r="77" spans="1:6">
      <c r="A77" s="43">
        <f t="shared" si="2"/>
        <v>57</v>
      </c>
      <c r="B77" s="181"/>
      <c r="C77" s="180" t="s">
        <v>125</v>
      </c>
      <c r="D77" s="186" t="s">
        <v>126</v>
      </c>
      <c r="E77" s="39"/>
      <c r="F77" s="186" t="s">
        <v>341</v>
      </c>
    </row>
    <row r="78" spans="1:6">
      <c r="A78" s="43">
        <f t="shared" si="2"/>
        <v>58</v>
      </c>
      <c r="B78" s="181"/>
      <c r="C78" s="180" t="s">
        <v>127</v>
      </c>
      <c r="D78" s="186" t="s">
        <v>128</v>
      </c>
      <c r="E78" s="39"/>
      <c r="F78" s="185" t="s">
        <v>128</v>
      </c>
    </row>
    <row r="79" spans="1:6">
      <c r="A79" s="43">
        <f t="shared" si="2"/>
        <v>59</v>
      </c>
      <c r="B79" s="181"/>
      <c r="C79" s="180" t="s">
        <v>129</v>
      </c>
      <c r="D79" s="186" t="s">
        <v>130</v>
      </c>
      <c r="E79" s="39"/>
      <c r="F79" s="179" t="s">
        <v>340</v>
      </c>
    </row>
    <row r="80" spans="1:6">
      <c r="A80" s="43">
        <f t="shared" si="2"/>
        <v>60</v>
      </c>
      <c r="B80" s="181"/>
      <c r="C80" s="180" t="s">
        <v>131</v>
      </c>
      <c r="D80" s="186"/>
      <c r="E80" s="39"/>
      <c r="F80" s="179" t="s">
        <v>339</v>
      </c>
    </row>
    <row r="81" spans="1:7">
      <c r="A81" s="43">
        <f t="shared" si="2"/>
        <v>61</v>
      </c>
      <c r="B81" s="181"/>
      <c r="C81" s="180" t="s">
        <v>132</v>
      </c>
      <c r="D81" s="186" t="s">
        <v>338</v>
      </c>
      <c r="E81" s="39"/>
      <c r="F81" s="179" t="s">
        <v>337</v>
      </c>
    </row>
    <row r="82" spans="1:7">
      <c r="A82" s="43">
        <f t="shared" si="2"/>
        <v>62</v>
      </c>
      <c r="B82" s="181"/>
      <c r="C82" s="180" t="s">
        <v>81</v>
      </c>
      <c r="D82" s="190" t="s">
        <v>82</v>
      </c>
      <c r="E82" s="39"/>
      <c r="F82" s="189" t="s">
        <v>82</v>
      </c>
    </row>
    <row r="83" spans="1:7">
      <c r="A83" s="43">
        <f t="shared" si="2"/>
        <v>63</v>
      </c>
      <c r="B83" s="181"/>
      <c r="C83" s="180" t="s">
        <v>336</v>
      </c>
      <c r="D83" s="186"/>
      <c r="E83" s="39"/>
      <c r="F83" s="179"/>
    </row>
    <row r="84" spans="1:7">
      <c r="A84" s="43">
        <f t="shared" si="2"/>
        <v>64</v>
      </c>
      <c r="B84" s="181"/>
      <c r="C84" s="181"/>
      <c r="D84" s="186"/>
      <c r="E84" s="39"/>
      <c r="F84" s="179"/>
    </row>
    <row r="85" spans="1:7">
      <c r="A85" s="43">
        <f t="shared" si="2"/>
        <v>65</v>
      </c>
      <c r="B85" s="181"/>
      <c r="C85" s="180" t="s">
        <v>133</v>
      </c>
      <c r="D85" s="186"/>
      <c r="E85" s="39"/>
      <c r="F85" s="179"/>
    </row>
    <row r="86" spans="1:7">
      <c r="A86" s="43">
        <f t="shared" si="2"/>
        <v>66</v>
      </c>
      <c r="B86" s="181"/>
      <c r="C86" s="180" t="s">
        <v>74</v>
      </c>
      <c r="D86" s="186" t="s">
        <v>134</v>
      </c>
      <c r="E86" s="39"/>
      <c r="F86" s="179" t="s">
        <v>335</v>
      </c>
    </row>
    <row r="87" spans="1:7">
      <c r="A87" s="43">
        <f t="shared" si="2"/>
        <v>67</v>
      </c>
      <c r="B87" s="181"/>
      <c r="C87" s="180" t="s">
        <v>333</v>
      </c>
      <c r="D87" s="188" t="str">
        <f>"See Workpaper 2 (line 13)"</f>
        <v>See Workpaper 2 (line 13)</v>
      </c>
      <c r="E87" s="39"/>
      <c r="F87" s="188" t="s">
        <v>334</v>
      </c>
    </row>
    <row r="88" spans="1:7">
      <c r="A88" s="43">
        <f t="shared" si="2"/>
        <v>68</v>
      </c>
      <c r="B88" s="181"/>
      <c r="C88" s="180" t="s">
        <v>333</v>
      </c>
      <c r="D88" s="188" t="s">
        <v>332</v>
      </c>
      <c r="E88" s="39"/>
      <c r="F88" s="188" t="s">
        <v>331</v>
      </c>
    </row>
    <row r="89" spans="1:7">
      <c r="A89" s="43">
        <f t="shared" si="2"/>
        <v>69</v>
      </c>
      <c r="B89" s="181"/>
      <c r="C89" s="180" t="s">
        <v>135</v>
      </c>
      <c r="D89" s="186" t="s">
        <v>136</v>
      </c>
      <c r="E89" s="39"/>
      <c r="F89" s="179" t="s">
        <v>330</v>
      </c>
    </row>
    <row r="90" spans="1:7">
      <c r="A90" s="43">
        <f t="shared" si="2"/>
        <v>70</v>
      </c>
      <c r="B90" s="181"/>
      <c r="C90" s="180" t="s">
        <v>81</v>
      </c>
      <c r="D90" s="186" t="s">
        <v>137</v>
      </c>
      <c r="E90" s="39"/>
      <c r="F90" s="185" t="s">
        <v>137</v>
      </c>
    </row>
    <row r="91" spans="1:7">
      <c r="A91" s="43">
        <f t="shared" si="2"/>
        <v>71</v>
      </c>
      <c r="B91" s="181"/>
      <c r="C91" s="180" t="s">
        <v>329</v>
      </c>
      <c r="D91" s="186"/>
      <c r="E91" s="39"/>
      <c r="F91" s="179"/>
    </row>
    <row r="92" spans="1:7">
      <c r="A92" s="43">
        <f t="shared" si="2"/>
        <v>72</v>
      </c>
      <c r="B92" s="181"/>
      <c r="C92" s="180"/>
      <c r="D92" s="186"/>
      <c r="E92" s="39"/>
      <c r="F92" s="179"/>
    </row>
    <row r="93" spans="1:7">
      <c r="A93" s="43">
        <f t="shared" si="2"/>
        <v>73</v>
      </c>
      <c r="B93" s="181"/>
      <c r="C93" s="180" t="s">
        <v>138</v>
      </c>
      <c r="D93" s="187"/>
      <c r="E93" s="39"/>
      <c r="F93" s="181"/>
    </row>
    <row r="94" spans="1:7">
      <c r="A94" s="43">
        <f t="shared" si="2"/>
        <v>74</v>
      </c>
      <c r="B94" s="181"/>
      <c r="C94" s="180" t="s">
        <v>139</v>
      </c>
      <c r="D94" s="187"/>
      <c r="E94" s="39"/>
      <c r="F94" s="181"/>
    </row>
    <row r="95" spans="1:7">
      <c r="A95" s="43">
        <f t="shared" si="2"/>
        <v>75</v>
      </c>
      <c r="B95" s="181"/>
      <c r="C95" s="180" t="s">
        <v>140</v>
      </c>
      <c r="D95" s="186" t="s">
        <v>217</v>
      </c>
      <c r="E95" s="39"/>
      <c r="F95" s="200" t="s">
        <v>387</v>
      </c>
      <c r="G95" s="200"/>
    </row>
    <row r="96" spans="1:7">
      <c r="A96" s="43">
        <f t="shared" si="2"/>
        <v>76</v>
      </c>
      <c r="B96" s="181"/>
      <c r="C96" s="180" t="s">
        <v>141</v>
      </c>
      <c r="D96" s="186" t="s">
        <v>142</v>
      </c>
      <c r="E96" s="39"/>
      <c r="F96" s="185" t="s">
        <v>142</v>
      </c>
    </row>
    <row r="97" spans="1:6">
      <c r="A97" s="43">
        <f t="shared" si="2"/>
        <v>77</v>
      </c>
      <c r="B97" s="181"/>
      <c r="C97" s="180" t="s">
        <v>143</v>
      </c>
      <c r="D97" s="186" t="s">
        <v>89</v>
      </c>
      <c r="E97" s="39"/>
      <c r="F97" s="179" t="s">
        <v>89</v>
      </c>
    </row>
    <row r="98" spans="1:6">
      <c r="A98" s="43">
        <f t="shared" si="2"/>
        <v>78</v>
      </c>
      <c r="B98" s="181"/>
      <c r="C98" s="180" t="s">
        <v>144</v>
      </c>
      <c r="D98" s="186" t="s">
        <v>145</v>
      </c>
      <c r="E98" s="39"/>
      <c r="F98" s="179" t="s">
        <v>385</v>
      </c>
    </row>
    <row r="99" spans="1:6">
      <c r="A99" s="43">
        <f t="shared" si="2"/>
        <v>79</v>
      </c>
      <c r="B99" s="181"/>
      <c r="C99" s="180" t="s">
        <v>146</v>
      </c>
      <c r="D99" s="186" t="s">
        <v>142</v>
      </c>
      <c r="E99" s="39"/>
      <c r="F99" s="185" t="s">
        <v>142</v>
      </c>
    </row>
    <row r="100" spans="1:6">
      <c r="A100" s="43">
        <f t="shared" si="2"/>
        <v>80</v>
      </c>
      <c r="B100" s="181"/>
      <c r="C100" s="180" t="s">
        <v>147</v>
      </c>
      <c r="D100" s="186" t="s">
        <v>142</v>
      </c>
      <c r="E100" s="39"/>
      <c r="F100" s="185" t="s">
        <v>142</v>
      </c>
    </row>
    <row r="101" spans="1:6">
      <c r="A101" s="43">
        <f t="shared" si="2"/>
        <v>81</v>
      </c>
      <c r="B101" s="181"/>
      <c r="C101" s="180" t="s">
        <v>328</v>
      </c>
      <c r="D101" s="186"/>
      <c r="E101" s="39"/>
      <c r="F101" s="179"/>
    </row>
    <row r="102" spans="1:6">
      <c r="A102" s="43">
        <f t="shared" si="2"/>
        <v>82</v>
      </c>
      <c r="B102" s="181"/>
      <c r="C102" s="180"/>
      <c r="D102" s="186"/>
      <c r="E102" s="39"/>
      <c r="F102" s="179"/>
    </row>
    <row r="103" spans="1:6">
      <c r="A103" s="43">
        <f t="shared" si="2"/>
        <v>83</v>
      </c>
      <c r="B103" s="181"/>
      <c r="C103" s="180"/>
      <c r="D103" s="179"/>
      <c r="E103" s="39"/>
      <c r="F103" s="179"/>
    </row>
    <row r="104" spans="1:6">
      <c r="A104" s="43">
        <f t="shared" si="2"/>
        <v>84</v>
      </c>
      <c r="B104" s="181"/>
      <c r="C104" s="180" t="s">
        <v>148</v>
      </c>
      <c r="D104" s="179" t="s">
        <v>149</v>
      </c>
      <c r="E104" s="39"/>
      <c r="F104" s="185" t="s">
        <v>149</v>
      </c>
    </row>
    <row r="105" spans="1:6">
      <c r="A105" s="43">
        <f t="shared" si="2"/>
        <v>85</v>
      </c>
      <c r="B105" s="181"/>
      <c r="C105" s="47" t="s">
        <v>150</v>
      </c>
      <c r="D105" s="179"/>
      <c r="E105" s="39"/>
      <c r="F105" s="179"/>
    </row>
    <row r="106" spans="1:6">
      <c r="A106" s="43">
        <f t="shared" si="2"/>
        <v>86</v>
      </c>
      <c r="B106" s="181"/>
      <c r="C106" s="181" t="s">
        <v>151</v>
      </c>
      <c r="D106" s="179"/>
      <c r="E106" s="39"/>
      <c r="F106" s="179"/>
    </row>
    <row r="107" spans="1:6">
      <c r="A107" s="43">
        <f t="shared" si="2"/>
        <v>87</v>
      </c>
      <c r="B107" s="181"/>
      <c r="C107" s="180" t="s">
        <v>327</v>
      </c>
      <c r="D107" s="179"/>
      <c r="E107" s="39"/>
      <c r="F107" s="179"/>
    </row>
    <row r="108" spans="1:6">
      <c r="A108" s="43">
        <f t="shared" si="2"/>
        <v>88</v>
      </c>
      <c r="B108" s="181"/>
      <c r="C108" s="180" t="s">
        <v>152</v>
      </c>
      <c r="D108" s="179"/>
      <c r="E108" s="39"/>
      <c r="F108" s="179"/>
    </row>
    <row r="109" spans="1:6">
      <c r="A109" s="43">
        <f t="shared" si="2"/>
        <v>89</v>
      </c>
      <c r="B109" s="181"/>
      <c r="C109" s="47"/>
      <c r="D109" s="179"/>
      <c r="E109" s="39"/>
      <c r="F109" s="179"/>
    </row>
    <row r="110" spans="1:6">
      <c r="A110" s="43">
        <f t="shared" si="2"/>
        <v>90</v>
      </c>
      <c r="B110" s="181"/>
      <c r="C110" s="48" t="s">
        <v>153</v>
      </c>
      <c r="D110" s="181" t="s">
        <v>326</v>
      </c>
      <c r="E110" s="39"/>
      <c r="F110" s="184" t="s">
        <v>326</v>
      </c>
    </row>
    <row r="111" spans="1:6">
      <c r="A111" s="43">
        <f t="shared" si="2"/>
        <v>91</v>
      </c>
      <c r="B111" s="181"/>
      <c r="C111" s="183"/>
      <c r="D111" s="182"/>
      <c r="E111" s="39"/>
      <c r="F111" s="39"/>
    </row>
    <row r="112" spans="1:6">
      <c r="A112" s="43">
        <f t="shared" si="2"/>
        <v>92</v>
      </c>
      <c r="B112" s="181"/>
      <c r="C112" s="180" t="s">
        <v>154</v>
      </c>
      <c r="D112" s="49"/>
      <c r="E112" s="39"/>
      <c r="F112" s="39"/>
    </row>
    <row r="113" spans="1:6">
      <c r="A113" s="43">
        <f t="shared" si="2"/>
        <v>93</v>
      </c>
      <c r="B113" s="181"/>
      <c r="C113" s="48" t="s">
        <v>325</v>
      </c>
      <c r="D113" s="181"/>
      <c r="E113" s="39"/>
      <c r="F113" s="39"/>
    </row>
    <row r="114" spans="1:6">
      <c r="A114" s="43">
        <f t="shared" si="2"/>
        <v>94</v>
      </c>
      <c r="B114" s="181"/>
      <c r="C114" s="180"/>
      <c r="D114" s="181"/>
      <c r="E114" s="39"/>
      <c r="F114" s="39"/>
    </row>
    <row r="115" spans="1:6">
      <c r="A115" s="43">
        <f t="shared" si="2"/>
        <v>95</v>
      </c>
      <c r="B115" s="181"/>
      <c r="C115" s="180" t="s">
        <v>324</v>
      </c>
      <c r="D115" s="179"/>
      <c r="E115" s="39"/>
      <c r="F115" s="39"/>
    </row>
    <row r="116" spans="1:6">
      <c r="A116" s="39"/>
      <c r="B116" s="39"/>
      <c r="C116" s="39"/>
      <c r="D116" s="39"/>
      <c r="E116" s="39"/>
      <c r="F116" s="39"/>
    </row>
    <row r="117" spans="1:6">
      <c r="A117" s="202" t="s">
        <v>155</v>
      </c>
      <c r="B117" s="202"/>
      <c r="C117" s="202"/>
      <c r="D117" s="202"/>
      <c r="E117" s="202"/>
      <c r="F117" s="202"/>
    </row>
    <row r="118" spans="1:6">
      <c r="A118" s="142"/>
      <c r="B118" s="142"/>
      <c r="C118" s="142"/>
      <c r="D118" s="142"/>
      <c r="E118" s="142"/>
      <c r="F118" s="142"/>
    </row>
    <row r="119" spans="1:6">
      <c r="A119" s="39"/>
      <c r="B119" s="39"/>
      <c r="C119" s="39"/>
      <c r="D119" s="39"/>
      <c r="E119" s="39"/>
      <c r="F119" s="39"/>
    </row>
    <row r="120" spans="1:6">
      <c r="A120" s="50" t="s">
        <v>3</v>
      </c>
      <c r="B120" s="150"/>
      <c r="C120" s="178"/>
      <c r="D120" s="40" t="s">
        <v>65</v>
      </c>
      <c r="E120" s="39"/>
      <c r="F120" s="40" t="s">
        <v>117</v>
      </c>
    </row>
    <row r="121" spans="1:6" ht="16" thickBot="1">
      <c r="A121" s="51" t="s">
        <v>5</v>
      </c>
      <c r="B121" s="150"/>
      <c r="C121" s="53" t="s">
        <v>156</v>
      </c>
      <c r="D121" s="52"/>
      <c r="E121" s="52"/>
      <c r="F121" s="39"/>
    </row>
    <row r="122" spans="1:6" ht="16" thickBot="1">
      <c r="A122" s="50"/>
      <c r="B122" s="150"/>
      <c r="C122" s="53"/>
      <c r="D122" s="167" t="s">
        <v>64</v>
      </c>
      <c r="E122" s="39"/>
      <c r="F122" s="177" t="s">
        <v>64</v>
      </c>
    </row>
    <row r="123" spans="1:6">
      <c r="A123" s="50">
        <v>96</v>
      </c>
      <c r="B123" s="150"/>
      <c r="C123" s="53" t="s">
        <v>157</v>
      </c>
      <c r="D123" s="158" t="s">
        <v>323</v>
      </c>
      <c r="E123" s="158"/>
      <c r="F123" s="166" t="s">
        <v>323</v>
      </c>
    </row>
    <row r="124" spans="1:6">
      <c r="A124" s="50">
        <f t="shared" ref="A124:A155" si="3">+A123+1</f>
        <v>97</v>
      </c>
      <c r="B124" s="150"/>
      <c r="C124" s="53" t="s">
        <v>158</v>
      </c>
      <c r="D124" s="149" t="s">
        <v>51</v>
      </c>
      <c r="E124" s="149"/>
      <c r="F124" s="168" t="s">
        <v>322</v>
      </c>
    </row>
    <row r="125" spans="1:6" ht="16" thickBot="1">
      <c r="A125" s="50">
        <f t="shared" si="3"/>
        <v>98</v>
      </c>
      <c r="B125" s="150"/>
      <c r="C125" s="54" t="s">
        <v>159</v>
      </c>
      <c r="D125" s="155" t="s">
        <v>51</v>
      </c>
      <c r="E125" s="52"/>
      <c r="F125" s="168" t="s">
        <v>160</v>
      </c>
    </row>
    <row r="126" spans="1:6">
      <c r="A126" s="50">
        <f t="shared" si="3"/>
        <v>99</v>
      </c>
      <c r="B126" s="150"/>
      <c r="C126" s="53" t="s">
        <v>321</v>
      </c>
      <c r="D126" s="159"/>
      <c r="E126" s="157"/>
      <c r="F126" s="39"/>
    </row>
    <row r="127" spans="1:6">
      <c r="A127" s="50">
        <f t="shared" si="3"/>
        <v>100</v>
      </c>
      <c r="B127" s="150"/>
      <c r="C127" s="53" t="s">
        <v>320</v>
      </c>
      <c r="D127" s="159"/>
      <c r="E127" s="157"/>
      <c r="F127" s="39"/>
    </row>
    <row r="128" spans="1:6">
      <c r="A128" s="50">
        <f t="shared" si="3"/>
        <v>101</v>
      </c>
      <c r="B128" s="150"/>
      <c r="C128" s="53" t="s">
        <v>319</v>
      </c>
      <c r="D128" s="159"/>
      <c r="E128" s="157"/>
      <c r="F128" s="39"/>
    </row>
    <row r="129" spans="1:6">
      <c r="A129" s="50">
        <f t="shared" si="3"/>
        <v>102</v>
      </c>
      <c r="B129" s="150"/>
      <c r="C129" s="53" t="s">
        <v>318</v>
      </c>
      <c r="D129" s="159"/>
      <c r="E129" s="157"/>
      <c r="F129" s="39"/>
    </row>
    <row r="130" spans="1:6">
      <c r="A130" s="50">
        <f t="shared" si="3"/>
        <v>103</v>
      </c>
      <c r="B130" s="150"/>
      <c r="C130" s="150"/>
      <c r="D130" s="159"/>
      <c r="E130" s="157"/>
      <c r="F130" s="39"/>
    </row>
    <row r="131" spans="1:6">
      <c r="A131" s="50">
        <f t="shared" si="3"/>
        <v>104</v>
      </c>
      <c r="B131" s="150"/>
      <c r="C131" s="53" t="s">
        <v>317</v>
      </c>
      <c r="D131" s="175"/>
      <c r="E131" s="173"/>
      <c r="F131" s="39"/>
    </row>
    <row r="132" spans="1:6">
      <c r="A132" s="50">
        <f t="shared" si="3"/>
        <v>105</v>
      </c>
      <c r="B132" s="150"/>
      <c r="C132" s="150"/>
      <c r="D132" s="149"/>
      <c r="E132" s="150"/>
      <c r="F132" s="39"/>
    </row>
    <row r="133" spans="1:6" ht="16" thickBot="1">
      <c r="A133" s="50">
        <f t="shared" si="3"/>
        <v>106</v>
      </c>
      <c r="B133" s="150"/>
      <c r="C133" s="53" t="s">
        <v>161</v>
      </c>
      <c r="D133" s="155" t="s">
        <v>64</v>
      </c>
      <c r="E133" s="39"/>
      <c r="F133" s="176" t="s">
        <v>64</v>
      </c>
    </row>
    <row r="134" spans="1:6">
      <c r="A134" s="50">
        <f t="shared" si="3"/>
        <v>107</v>
      </c>
      <c r="B134" s="150"/>
      <c r="C134" s="53" t="s">
        <v>162</v>
      </c>
      <c r="D134" s="158" t="s">
        <v>316</v>
      </c>
      <c r="E134" s="39"/>
      <c r="F134" s="166" t="s">
        <v>316</v>
      </c>
    </row>
    <row r="135" spans="1:6">
      <c r="A135" s="50">
        <f t="shared" si="3"/>
        <v>108</v>
      </c>
      <c r="B135" s="150"/>
      <c r="C135" s="53" t="s">
        <v>163</v>
      </c>
      <c r="D135" s="149" t="s">
        <v>51</v>
      </c>
      <c r="E135" s="39"/>
      <c r="F135" s="168" t="s">
        <v>315</v>
      </c>
    </row>
    <row r="136" spans="1:6" ht="16" thickBot="1">
      <c r="A136" s="50">
        <f t="shared" si="3"/>
        <v>109</v>
      </c>
      <c r="B136" s="150"/>
      <c r="C136" s="54" t="s">
        <v>164</v>
      </c>
      <c r="D136" s="149" t="s">
        <v>51</v>
      </c>
      <c r="E136" s="39"/>
      <c r="F136" s="168" t="s">
        <v>160</v>
      </c>
    </row>
    <row r="137" spans="1:6">
      <c r="A137" s="50">
        <f t="shared" si="3"/>
        <v>110</v>
      </c>
      <c r="B137" s="150"/>
      <c r="C137" s="53" t="s">
        <v>314</v>
      </c>
      <c r="D137" s="159"/>
      <c r="E137" s="157"/>
      <c r="F137" s="168" t="s">
        <v>313</v>
      </c>
    </row>
    <row r="138" spans="1:6">
      <c r="A138" s="50">
        <f t="shared" si="3"/>
        <v>111</v>
      </c>
      <c r="B138" s="150"/>
      <c r="C138" s="150"/>
      <c r="D138" s="159"/>
      <c r="E138" s="157"/>
      <c r="F138" s="39"/>
    </row>
    <row r="139" spans="1:6">
      <c r="A139" s="50">
        <f t="shared" si="3"/>
        <v>112</v>
      </c>
      <c r="B139" s="150"/>
      <c r="C139" s="53" t="s">
        <v>312</v>
      </c>
      <c r="D139" s="175"/>
      <c r="E139" s="173"/>
      <c r="F139" s="39"/>
    </row>
    <row r="140" spans="1:6">
      <c r="A140" s="50">
        <f t="shared" si="3"/>
        <v>113</v>
      </c>
      <c r="B140" s="150"/>
      <c r="C140" s="150"/>
      <c r="D140" s="159"/>
      <c r="E140" s="157"/>
      <c r="F140" s="39"/>
    </row>
    <row r="141" spans="1:6" ht="16" thickBot="1">
      <c r="A141" s="50">
        <f t="shared" si="3"/>
        <v>114</v>
      </c>
      <c r="B141" s="150"/>
      <c r="C141" s="53" t="s">
        <v>84</v>
      </c>
      <c r="D141" s="155" t="s">
        <v>64</v>
      </c>
      <c r="E141" s="39"/>
      <c r="F141" s="174" t="s">
        <v>64</v>
      </c>
    </row>
    <row r="142" spans="1:6">
      <c r="A142" s="50">
        <f t="shared" si="3"/>
        <v>115</v>
      </c>
      <c r="B142" s="150"/>
      <c r="C142" s="150" t="s">
        <v>165</v>
      </c>
      <c r="D142" s="158" t="s">
        <v>311</v>
      </c>
      <c r="E142" s="39"/>
      <c r="F142" s="166" t="s">
        <v>311</v>
      </c>
    </row>
    <row r="143" spans="1:6">
      <c r="A143" s="50">
        <f t="shared" si="3"/>
        <v>116</v>
      </c>
      <c r="B143" s="150"/>
      <c r="C143" s="53" t="s">
        <v>158</v>
      </c>
      <c r="D143" s="158" t="s">
        <v>51</v>
      </c>
      <c r="E143" s="173"/>
      <c r="F143" s="168" t="s">
        <v>310</v>
      </c>
    </row>
    <row r="144" spans="1:6">
      <c r="A144" s="50">
        <f t="shared" si="3"/>
        <v>117</v>
      </c>
      <c r="B144" s="150"/>
      <c r="C144" s="172" t="s">
        <v>309</v>
      </c>
      <c r="D144" s="170"/>
      <c r="E144" s="157"/>
      <c r="F144" s="39"/>
    </row>
    <row r="145" spans="1:6">
      <c r="A145" s="50">
        <f t="shared" si="3"/>
        <v>118</v>
      </c>
      <c r="B145" s="150"/>
      <c r="C145" s="53" t="s">
        <v>308</v>
      </c>
      <c r="D145" s="159"/>
      <c r="E145" s="157"/>
      <c r="F145" s="39"/>
    </row>
    <row r="146" spans="1:6">
      <c r="A146" s="50">
        <f t="shared" si="3"/>
        <v>119</v>
      </c>
      <c r="B146" s="150"/>
      <c r="C146" s="53" t="s">
        <v>307</v>
      </c>
      <c r="D146" s="159"/>
      <c r="E146" s="157"/>
      <c r="F146" s="39"/>
    </row>
    <row r="147" spans="1:6">
      <c r="A147" s="50">
        <f t="shared" si="3"/>
        <v>120</v>
      </c>
      <c r="B147" s="150"/>
      <c r="C147" s="53" t="s">
        <v>306</v>
      </c>
      <c r="D147" s="159"/>
      <c r="E147" s="157"/>
      <c r="F147" s="39"/>
    </row>
    <row r="148" spans="1:6">
      <c r="A148" s="50">
        <f t="shared" si="3"/>
        <v>121</v>
      </c>
      <c r="B148" s="150"/>
      <c r="C148" s="150"/>
      <c r="D148" s="159"/>
      <c r="E148" s="157"/>
      <c r="F148" s="39"/>
    </row>
    <row r="149" spans="1:6">
      <c r="A149" s="50">
        <f t="shared" si="3"/>
        <v>122</v>
      </c>
      <c r="B149" s="150"/>
      <c r="C149" s="53" t="s">
        <v>305</v>
      </c>
      <c r="D149" s="159"/>
      <c r="E149" s="157"/>
      <c r="F149" s="39"/>
    </row>
    <row r="150" spans="1:6">
      <c r="A150" s="50">
        <f t="shared" si="3"/>
        <v>123</v>
      </c>
      <c r="B150" s="150"/>
      <c r="C150" s="150"/>
      <c r="D150" s="159"/>
      <c r="E150" s="39"/>
      <c r="F150" s="39"/>
    </row>
    <row r="151" spans="1:6" ht="16" thickBot="1">
      <c r="A151" s="50">
        <f t="shared" si="3"/>
        <v>124</v>
      </c>
      <c r="B151" s="150"/>
      <c r="C151" s="150"/>
      <c r="D151" s="155" t="s">
        <v>64</v>
      </c>
      <c r="E151" s="39"/>
      <c r="F151" s="171" t="s">
        <v>64</v>
      </c>
    </row>
    <row r="152" spans="1:6">
      <c r="A152" s="50">
        <f t="shared" si="3"/>
        <v>125</v>
      </c>
      <c r="B152" s="150"/>
      <c r="C152" s="150" t="s">
        <v>166</v>
      </c>
      <c r="D152" s="158" t="s">
        <v>87</v>
      </c>
      <c r="E152" s="39"/>
      <c r="F152" s="166" t="s">
        <v>87</v>
      </c>
    </row>
    <row r="153" spans="1:6">
      <c r="A153" s="50">
        <f t="shared" si="3"/>
        <v>126</v>
      </c>
      <c r="B153" s="150"/>
      <c r="C153" s="150" t="s">
        <v>167</v>
      </c>
      <c r="D153" s="159"/>
      <c r="E153" s="39"/>
      <c r="F153" s="168" t="s">
        <v>304</v>
      </c>
    </row>
    <row r="154" spans="1:6">
      <c r="A154" s="50">
        <f t="shared" si="3"/>
        <v>127</v>
      </c>
      <c r="B154" s="150"/>
      <c r="C154" s="55" t="s">
        <v>303</v>
      </c>
      <c r="D154" s="170"/>
      <c r="E154" s="169"/>
      <c r="F154" s="168" t="s">
        <v>302</v>
      </c>
    </row>
    <row r="155" spans="1:6">
      <c r="A155" s="50">
        <f t="shared" si="3"/>
        <v>128</v>
      </c>
      <c r="B155" s="150"/>
      <c r="C155" s="150"/>
      <c r="D155" s="159"/>
      <c r="E155" s="157"/>
      <c r="F155" s="39"/>
    </row>
    <row r="156" spans="1:6">
      <c r="A156" s="50">
        <f t="shared" ref="A156:A186" si="4">+A155+1</f>
        <v>129</v>
      </c>
      <c r="B156" s="150"/>
      <c r="C156" s="53" t="s">
        <v>301</v>
      </c>
      <c r="D156" s="159"/>
      <c r="E156" s="157"/>
      <c r="F156" s="39"/>
    </row>
    <row r="157" spans="1:6">
      <c r="A157" s="50">
        <f t="shared" si="4"/>
        <v>130</v>
      </c>
      <c r="B157" s="150"/>
      <c r="C157" s="150"/>
      <c r="D157" s="159"/>
      <c r="E157" s="157"/>
      <c r="F157" s="39"/>
    </row>
    <row r="158" spans="1:6">
      <c r="A158" s="50">
        <f t="shared" si="4"/>
        <v>131</v>
      </c>
      <c r="B158" s="150"/>
      <c r="C158" s="52" t="s">
        <v>168</v>
      </c>
      <c r="D158" s="158"/>
      <c r="E158" s="157"/>
      <c r="F158" s="39"/>
    </row>
    <row r="159" spans="1:6" ht="16" thickBot="1">
      <c r="A159" s="50">
        <f t="shared" si="4"/>
        <v>132</v>
      </c>
      <c r="B159" s="150"/>
      <c r="C159" s="52"/>
      <c r="D159" s="155" t="s">
        <v>64</v>
      </c>
      <c r="E159" s="39"/>
      <c r="F159" s="167" t="s">
        <v>64</v>
      </c>
    </row>
    <row r="160" spans="1:6">
      <c r="A160" s="50">
        <f t="shared" si="4"/>
        <v>133</v>
      </c>
      <c r="B160" s="150"/>
      <c r="C160" s="52" t="s">
        <v>74</v>
      </c>
      <c r="D160" s="158" t="s">
        <v>169</v>
      </c>
      <c r="E160" s="39"/>
      <c r="F160" s="166" t="s">
        <v>169</v>
      </c>
    </row>
    <row r="161" spans="1:6">
      <c r="A161" s="50">
        <f t="shared" si="4"/>
        <v>134</v>
      </c>
      <c r="B161" s="150"/>
      <c r="C161" s="52" t="s">
        <v>170</v>
      </c>
      <c r="D161" s="158" t="s">
        <v>171</v>
      </c>
      <c r="E161" s="39"/>
      <c r="F161" s="166" t="s">
        <v>171</v>
      </c>
    </row>
    <row r="162" spans="1:6">
      <c r="A162" s="50">
        <f t="shared" si="4"/>
        <v>135</v>
      </c>
      <c r="B162" s="150"/>
      <c r="C162" s="52" t="s">
        <v>172</v>
      </c>
      <c r="D162" s="158" t="s">
        <v>173</v>
      </c>
      <c r="E162" s="39"/>
      <c r="F162" s="166" t="s">
        <v>173</v>
      </c>
    </row>
    <row r="163" spans="1:6">
      <c r="A163" s="50">
        <f t="shared" si="4"/>
        <v>136</v>
      </c>
      <c r="B163" s="150"/>
      <c r="C163" s="52" t="s">
        <v>300</v>
      </c>
      <c r="D163" s="158"/>
      <c r="E163" s="157"/>
      <c r="F163" s="39"/>
    </row>
    <row r="164" spans="1:6">
      <c r="A164" s="50">
        <f t="shared" si="4"/>
        <v>137</v>
      </c>
      <c r="B164" s="150"/>
      <c r="C164" s="52"/>
      <c r="D164" s="158"/>
      <c r="E164" s="157"/>
      <c r="F164" s="39"/>
    </row>
    <row r="165" spans="1:6">
      <c r="A165" s="50">
        <f t="shared" si="4"/>
        <v>138</v>
      </c>
      <c r="B165" s="150"/>
      <c r="C165" s="52" t="s">
        <v>174</v>
      </c>
      <c r="D165" s="158"/>
      <c r="E165" s="39"/>
      <c r="F165" s="39"/>
    </row>
    <row r="166" spans="1:6">
      <c r="A166" s="50">
        <f t="shared" si="4"/>
        <v>139</v>
      </c>
      <c r="B166" s="150"/>
      <c r="C166" s="52" t="s">
        <v>175</v>
      </c>
      <c r="D166" s="165" t="s">
        <v>279</v>
      </c>
      <c r="E166" s="39"/>
      <c r="F166" s="128" t="s">
        <v>279</v>
      </c>
    </row>
    <row r="167" spans="1:6">
      <c r="A167" s="50">
        <f t="shared" si="4"/>
        <v>140</v>
      </c>
      <c r="B167" s="150"/>
      <c r="C167" s="52" t="s">
        <v>176</v>
      </c>
      <c r="D167" s="165" t="s">
        <v>280</v>
      </c>
      <c r="E167" s="39"/>
      <c r="F167" s="128" t="s">
        <v>280</v>
      </c>
    </row>
    <row r="168" spans="1:6">
      <c r="A168" s="50">
        <f t="shared" si="4"/>
        <v>141</v>
      </c>
      <c r="B168" s="150"/>
      <c r="C168" s="52" t="s">
        <v>299</v>
      </c>
      <c r="D168" s="158"/>
      <c r="E168" s="39"/>
      <c r="F168" s="39"/>
    </row>
    <row r="169" spans="1:6">
      <c r="A169" s="50">
        <f t="shared" si="4"/>
        <v>142</v>
      </c>
      <c r="B169" s="150"/>
      <c r="C169" s="52"/>
      <c r="D169" s="158"/>
      <c r="E169" s="150"/>
      <c r="F169" s="39"/>
    </row>
    <row r="170" spans="1:6">
      <c r="A170" s="50">
        <f t="shared" si="4"/>
        <v>143</v>
      </c>
      <c r="B170" s="56"/>
      <c r="C170" s="163" t="s">
        <v>177</v>
      </c>
      <c r="D170" s="162" t="s">
        <v>64</v>
      </c>
      <c r="E170" s="157"/>
      <c r="F170" s="161" t="s">
        <v>64</v>
      </c>
    </row>
    <row r="171" spans="1:6">
      <c r="A171" s="50">
        <f t="shared" si="4"/>
        <v>144</v>
      </c>
      <c r="B171" s="56"/>
      <c r="C171" s="52" t="s">
        <v>178</v>
      </c>
      <c r="D171" s="158" t="s">
        <v>179</v>
      </c>
      <c r="E171" s="157"/>
      <c r="F171" s="160" t="s">
        <v>179</v>
      </c>
    </row>
    <row r="172" spans="1:6">
      <c r="A172" s="50">
        <f t="shared" si="4"/>
        <v>145</v>
      </c>
      <c r="B172" s="164"/>
      <c r="C172" s="52"/>
      <c r="D172" s="158"/>
      <c r="E172" s="157"/>
      <c r="F172" s="156"/>
    </row>
    <row r="173" spans="1:6">
      <c r="A173" s="50">
        <f t="shared" si="4"/>
        <v>146</v>
      </c>
      <c r="B173" s="56"/>
      <c r="C173" s="52" t="s">
        <v>180</v>
      </c>
      <c r="D173" s="158" t="s">
        <v>181</v>
      </c>
      <c r="E173" s="157"/>
      <c r="F173" s="160" t="s">
        <v>181</v>
      </c>
    </row>
    <row r="174" spans="1:6">
      <c r="A174" s="50">
        <f t="shared" si="4"/>
        <v>147</v>
      </c>
      <c r="B174" s="56"/>
      <c r="C174" s="52"/>
      <c r="D174" s="158"/>
      <c r="E174" s="157"/>
      <c r="F174" s="156"/>
    </row>
    <row r="175" spans="1:6">
      <c r="A175" s="50">
        <f t="shared" si="4"/>
        <v>148</v>
      </c>
      <c r="B175" s="56"/>
      <c r="C175" s="163" t="s">
        <v>182</v>
      </c>
      <c r="D175" s="162" t="s">
        <v>64</v>
      </c>
      <c r="E175" s="157"/>
      <c r="F175" s="161" t="s">
        <v>64</v>
      </c>
    </row>
    <row r="176" spans="1:6">
      <c r="A176" s="50">
        <f t="shared" si="4"/>
        <v>149</v>
      </c>
      <c r="B176" s="56"/>
      <c r="C176" s="52" t="s">
        <v>183</v>
      </c>
      <c r="D176" s="158" t="s">
        <v>184</v>
      </c>
      <c r="E176" s="52"/>
      <c r="F176" s="160" t="s">
        <v>184</v>
      </c>
    </row>
    <row r="177" spans="1:6">
      <c r="A177" s="50">
        <f t="shared" si="4"/>
        <v>150</v>
      </c>
      <c r="B177" s="56"/>
      <c r="C177" s="52" t="s">
        <v>185</v>
      </c>
      <c r="D177" s="158" t="s">
        <v>186</v>
      </c>
      <c r="E177" s="157"/>
      <c r="F177" s="160" t="s">
        <v>186</v>
      </c>
    </row>
    <row r="178" spans="1:6">
      <c r="A178" s="50">
        <f t="shared" si="4"/>
        <v>151</v>
      </c>
      <c r="B178" s="56"/>
      <c r="C178" s="52" t="s">
        <v>187</v>
      </c>
      <c r="D178" s="158" t="s">
        <v>188</v>
      </c>
      <c r="E178" s="157"/>
      <c r="F178" s="160" t="s">
        <v>188</v>
      </c>
    </row>
    <row r="179" spans="1:6">
      <c r="A179" s="50">
        <f t="shared" si="4"/>
        <v>152</v>
      </c>
      <c r="B179" s="56"/>
      <c r="C179" s="52" t="s">
        <v>189</v>
      </c>
      <c r="D179" s="158" t="s">
        <v>190</v>
      </c>
      <c r="E179" s="157"/>
      <c r="F179" s="160" t="s">
        <v>190</v>
      </c>
    </row>
    <row r="180" spans="1:6">
      <c r="A180" s="50">
        <f t="shared" si="4"/>
        <v>153</v>
      </c>
      <c r="B180" s="56"/>
      <c r="C180" s="57" t="s">
        <v>191</v>
      </c>
      <c r="D180" s="159" t="s">
        <v>298</v>
      </c>
      <c r="E180" s="52"/>
      <c r="F180" s="58" t="s">
        <v>298</v>
      </c>
    </row>
    <row r="181" spans="1:6">
      <c r="A181" s="50">
        <f t="shared" si="4"/>
        <v>154</v>
      </c>
      <c r="B181" s="150"/>
      <c r="C181" s="52"/>
      <c r="D181" s="158"/>
      <c r="E181" s="157"/>
      <c r="F181" s="156"/>
    </row>
    <row r="182" spans="1:6" ht="16" thickBot="1">
      <c r="A182" s="50">
        <f t="shared" si="4"/>
        <v>155</v>
      </c>
      <c r="B182" s="150"/>
      <c r="C182" s="52"/>
      <c r="D182" s="155" t="s">
        <v>64</v>
      </c>
      <c r="E182" s="39"/>
      <c r="F182" s="154" t="s">
        <v>64</v>
      </c>
    </row>
    <row r="183" spans="1:6">
      <c r="A183" s="50">
        <f t="shared" si="4"/>
        <v>156</v>
      </c>
      <c r="B183" s="150"/>
      <c r="C183" s="53" t="s">
        <v>192</v>
      </c>
      <c r="D183" s="153" t="s">
        <v>193</v>
      </c>
      <c r="E183" s="39"/>
      <c r="F183" s="59" t="s">
        <v>281</v>
      </c>
    </row>
    <row r="184" spans="1:6">
      <c r="A184" s="50">
        <f t="shared" si="4"/>
        <v>157</v>
      </c>
      <c r="B184" s="150"/>
      <c r="C184" s="53" t="s">
        <v>194</v>
      </c>
      <c r="D184" s="152" t="s">
        <v>186</v>
      </c>
      <c r="E184" s="39"/>
      <c r="F184" s="59" t="s">
        <v>186</v>
      </c>
    </row>
    <row r="185" spans="1:6">
      <c r="A185" s="50">
        <f t="shared" si="4"/>
        <v>158</v>
      </c>
      <c r="B185" s="150"/>
      <c r="C185" s="57" t="s">
        <v>195</v>
      </c>
      <c r="D185" s="152" t="s">
        <v>297</v>
      </c>
      <c r="E185" s="39"/>
      <c r="F185" s="151" t="s">
        <v>297</v>
      </c>
    </row>
    <row r="186" spans="1:6">
      <c r="A186" s="50">
        <f t="shared" si="4"/>
        <v>159</v>
      </c>
      <c r="B186" s="150"/>
      <c r="C186" s="52" t="s">
        <v>296</v>
      </c>
      <c r="D186" s="149"/>
      <c r="E186" s="39"/>
      <c r="F186" s="39"/>
    </row>
    <row r="187" spans="1:6">
      <c r="A187" s="39"/>
      <c r="B187" s="39"/>
      <c r="C187" s="39"/>
      <c r="D187" s="39"/>
      <c r="E187" s="39"/>
      <c r="F187" s="39"/>
    </row>
    <row r="188" spans="1:6">
      <c r="A188" s="39"/>
      <c r="B188" s="39" t="s">
        <v>196</v>
      </c>
      <c r="C188" s="39"/>
      <c r="D188" s="39"/>
      <c r="E188" s="39"/>
      <c r="F188" s="39"/>
    </row>
    <row r="189" spans="1:6">
      <c r="A189" s="39"/>
      <c r="B189" s="39"/>
      <c r="C189" s="148" t="s">
        <v>197</v>
      </c>
      <c r="D189" s="39"/>
      <c r="E189" s="39"/>
      <c r="F189" s="39"/>
    </row>
    <row r="190" spans="1:6">
      <c r="A190" s="39"/>
      <c r="B190" s="39"/>
      <c r="C190" s="148"/>
      <c r="D190" s="39"/>
      <c r="E190" s="39"/>
      <c r="F190" s="39"/>
    </row>
    <row r="191" spans="1:6">
      <c r="A191" s="39"/>
      <c r="B191" s="39"/>
      <c r="C191" s="39" t="s">
        <v>295</v>
      </c>
      <c r="D191" s="39"/>
      <c r="E191" s="39"/>
      <c r="F191" s="39"/>
    </row>
    <row r="192" spans="1:6">
      <c r="A192" s="39"/>
      <c r="B192" s="39"/>
      <c r="C192" s="39"/>
      <c r="D192" s="39"/>
      <c r="E192" s="39"/>
      <c r="F192" s="39"/>
    </row>
    <row r="193" spans="1:6">
      <c r="A193" s="39"/>
      <c r="B193" s="39"/>
      <c r="C193" s="60" t="s">
        <v>198</v>
      </c>
      <c r="D193" s="60"/>
      <c r="E193" s="60"/>
      <c r="F193" s="60"/>
    </row>
    <row r="195" spans="1:6">
      <c r="C195" t="s">
        <v>294</v>
      </c>
    </row>
    <row r="197" spans="1:6">
      <c r="C197" t="s">
        <v>293</v>
      </c>
    </row>
  </sheetData>
  <mergeCells count="3">
    <mergeCell ref="A117:F117"/>
    <mergeCell ref="A1:F1"/>
    <mergeCell ref="A2:F2"/>
  </mergeCells>
  <pageMargins left="0.7" right="0.7" top="0.75" bottom="0.75" header="0.3" footer="0.3"/>
  <pageSetup scale="49" fitToHeight="3" orientation="portrait" r:id="rId1"/>
  <headerFooter>
    <oddHeader>&amp;C&amp;"Arial MT,Bold"&amp;10ESTIMATED SERVICE YEAR ATRR
BLACK HILLS POWER, INC.
SUPPORTING SCHEDULES&amp;RPage &amp;P of &amp;N</oddHead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J118"/>
  <sheetViews>
    <sheetView tabSelected="1" workbookViewId="0">
      <selection activeCell="E19" sqref="E19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13" customWidth="1"/>
    <col min="5" max="5" width="7.07421875" style="1"/>
    <col min="6" max="6" width="10" style="1" bestFit="1" customWidth="1"/>
    <col min="7" max="16384" width="7.07421875" style="1"/>
  </cols>
  <sheetData>
    <row r="2" spans="1:10" ht="13">
      <c r="C2" s="61"/>
      <c r="D2" s="210"/>
      <c r="F2" s="2"/>
    </row>
    <row r="3" spans="1:10" ht="13">
      <c r="A3" s="204" t="s">
        <v>0</v>
      </c>
      <c r="B3" s="204"/>
      <c r="C3" s="204"/>
      <c r="D3" s="204"/>
      <c r="F3" s="3"/>
    </row>
    <row r="4" spans="1:10" ht="13">
      <c r="A4" s="204" t="s">
        <v>1</v>
      </c>
      <c r="B4" s="204"/>
      <c r="C4" s="204"/>
      <c r="D4" s="204"/>
    </row>
    <row r="5" spans="1:10" s="4" customFormat="1" ht="13">
      <c r="A5" s="204" t="s">
        <v>2</v>
      </c>
      <c r="B5" s="204"/>
      <c r="C5" s="204"/>
      <c r="D5" s="204"/>
    </row>
    <row r="6" spans="1:10">
      <c r="B6" s="205"/>
      <c r="C6" s="206"/>
      <c r="D6" s="206"/>
      <c r="G6" s="134"/>
    </row>
    <row r="7" spans="1:10">
      <c r="A7" s="97" t="s">
        <v>3</v>
      </c>
      <c r="C7" s="5" t="s">
        <v>4</v>
      </c>
      <c r="D7" s="211"/>
    </row>
    <row r="8" spans="1:10">
      <c r="A8" s="6" t="s">
        <v>5</v>
      </c>
      <c r="C8" s="7" t="s">
        <v>6</v>
      </c>
      <c r="D8" s="212" t="s">
        <v>7</v>
      </c>
    </row>
    <row r="9" spans="1:10" ht="13">
      <c r="A9" s="98">
        <v>1</v>
      </c>
      <c r="B9" s="4" t="s">
        <v>8</v>
      </c>
      <c r="C9" s="1" t="s">
        <v>9</v>
      </c>
      <c r="D9" s="9">
        <v>131779</v>
      </c>
      <c r="E9" s="13"/>
      <c r="F9" s="13"/>
      <c r="G9" s="133"/>
      <c r="H9" s="134"/>
    </row>
    <row r="10" spans="1:10" ht="13">
      <c r="A10" s="98">
        <v>2</v>
      </c>
      <c r="B10" s="1" t="s">
        <v>10</v>
      </c>
      <c r="C10" s="13" t="s">
        <v>284</v>
      </c>
      <c r="D10" s="9">
        <f>902300</f>
        <v>902300</v>
      </c>
      <c r="E10" s="13"/>
      <c r="F10" s="93"/>
      <c r="G10" s="133"/>
      <c r="H10" s="134"/>
      <c r="J10" s="134"/>
    </row>
    <row r="11" spans="1:10" ht="13">
      <c r="A11" s="98">
        <v>3</v>
      </c>
      <c r="B11" s="1" t="s">
        <v>11</v>
      </c>
      <c r="C11" s="1" t="s">
        <v>12</v>
      </c>
      <c r="D11" s="9">
        <v>566916</v>
      </c>
      <c r="F11" s="9"/>
      <c r="G11" s="133"/>
      <c r="H11" s="134"/>
    </row>
    <row r="12" spans="1:10" ht="15">
      <c r="A12" s="98">
        <v>4</v>
      </c>
      <c r="B12" s="1" t="s">
        <v>13</v>
      </c>
      <c r="C12" s="8" t="s">
        <v>55</v>
      </c>
      <c r="D12" s="9">
        <v>-446</v>
      </c>
      <c r="F12" s="63"/>
      <c r="G12" s="133"/>
    </row>
    <row r="13" spans="1:10" ht="13" thickBot="1">
      <c r="A13" s="98">
        <v>5</v>
      </c>
      <c r="B13" s="10" t="s">
        <v>14</v>
      </c>
      <c r="D13" s="11">
        <f>SUM(D9:D12)</f>
        <v>1600549</v>
      </c>
      <c r="F13" s="13"/>
      <c r="G13" s="63"/>
    </row>
    <row r="14" spans="1:10" ht="13" thickTop="1">
      <c r="A14" s="98">
        <v>6</v>
      </c>
    </row>
    <row r="15" spans="1:10">
      <c r="A15" s="98">
        <v>7</v>
      </c>
    </row>
    <row r="16" spans="1:10" ht="13">
      <c r="A16" s="98">
        <v>8</v>
      </c>
      <c r="B16" s="12" t="s">
        <v>15</v>
      </c>
      <c r="D16" s="9"/>
      <c r="G16" s="64"/>
    </row>
    <row r="17" spans="1:8">
      <c r="A17" s="98">
        <v>9</v>
      </c>
      <c r="D17" s="9"/>
      <c r="H17" s="64"/>
    </row>
    <row r="18" spans="1:8">
      <c r="A18" s="98">
        <v>10</v>
      </c>
      <c r="B18" s="1" t="s">
        <v>16</v>
      </c>
      <c r="C18" s="8"/>
      <c r="D18" s="9"/>
    </row>
    <row r="19" spans="1:8" ht="12.75" customHeight="1">
      <c r="A19" s="98">
        <v>11</v>
      </c>
      <c r="C19" s="8"/>
      <c r="D19" s="9"/>
      <c r="H19" s="64"/>
    </row>
    <row r="20" spans="1:8">
      <c r="A20" s="98">
        <v>12</v>
      </c>
      <c r="C20" s="8"/>
      <c r="D20" s="9"/>
    </row>
    <row r="21" spans="1:8">
      <c r="A21" s="98">
        <v>13</v>
      </c>
      <c r="C21" s="13"/>
      <c r="D21" s="14"/>
    </row>
    <row r="22" spans="1:8" ht="16.5" customHeight="1">
      <c r="A22" s="98">
        <v>14</v>
      </c>
      <c r="B22" s="1" t="s">
        <v>17</v>
      </c>
      <c r="C22" s="15"/>
      <c r="D22" s="16">
        <f>SUM(D18:D21)</f>
        <v>0</v>
      </c>
    </row>
    <row r="23" spans="1:8">
      <c r="A23" s="98">
        <v>15</v>
      </c>
      <c r="B23" s="13"/>
      <c r="C23" s="13"/>
      <c r="D23" s="9"/>
      <c r="E23" s="13"/>
      <c r="F23" s="13"/>
      <c r="G23" s="13"/>
    </row>
    <row r="24" spans="1:8" ht="13" thickBot="1">
      <c r="A24" s="98">
        <v>16</v>
      </c>
      <c r="B24" s="4" t="s">
        <v>18</v>
      </c>
      <c r="D24" s="11">
        <f>+D22/3</f>
        <v>0</v>
      </c>
      <c r="E24" s="13"/>
      <c r="F24" s="13"/>
      <c r="G24" s="13"/>
    </row>
    <row r="25" spans="1:8" ht="13" thickTop="1">
      <c r="A25" s="98">
        <v>17</v>
      </c>
      <c r="B25" s="4"/>
      <c r="D25" s="36"/>
      <c r="E25" s="13"/>
      <c r="F25" s="13"/>
      <c r="G25" s="13"/>
    </row>
    <row r="26" spans="1:8">
      <c r="A26" s="98">
        <v>18</v>
      </c>
      <c r="B26" s="4"/>
      <c r="D26" s="36"/>
      <c r="E26" s="13"/>
      <c r="F26" s="13"/>
      <c r="G26" s="13"/>
    </row>
    <row r="27" spans="1:8" ht="13">
      <c r="A27" s="98">
        <v>19</v>
      </c>
      <c r="B27" s="12" t="s">
        <v>50</v>
      </c>
      <c r="D27" s="36"/>
      <c r="E27" s="13"/>
      <c r="F27" s="13"/>
      <c r="G27" s="13"/>
    </row>
    <row r="28" spans="1:8" ht="15">
      <c r="A28" s="98">
        <v>20</v>
      </c>
      <c r="B28" s="1" t="s">
        <v>53</v>
      </c>
      <c r="C28" s="8" t="s">
        <v>56</v>
      </c>
      <c r="D28" s="9">
        <v>0</v>
      </c>
      <c r="E28" s="13"/>
      <c r="F28" s="13"/>
      <c r="G28" s="133"/>
    </row>
    <row r="29" spans="1:8" ht="15">
      <c r="A29" s="98">
        <v>21</v>
      </c>
      <c r="B29" s="1" t="s">
        <v>54</v>
      </c>
      <c r="C29" s="8" t="s">
        <v>56</v>
      </c>
      <c r="D29" s="9">
        <v>214267</v>
      </c>
      <c r="E29" s="13"/>
      <c r="F29" s="13"/>
      <c r="G29" s="133"/>
    </row>
    <row r="30" spans="1:8" ht="13.5" thickBot="1">
      <c r="A30" s="98">
        <v>22</v>
      </c>
      <c r="B30" s="4" t="s">
        <v>50</v>
      </c>
      <c r="D30" s="11">
        <f>SUM(D28:D29)</f>
        <v>214267</v>
      </c>
      <c r="E30" s="13"/>
      <c r="F30" s="13"/>
      <c r="G30" s="133"/>
    </row>
    <row r="31" spans="1:8" ht="13" thickTop="1">
      <c r="A31" s="98">
        <v>23</v>
      </c>
      <c r="B31" s="4"/>
      <c r="D31" s="36"/>
      <c r="E31" s="13"/>
      <c r="F31" s="13"/>
      <c r="G31" s="13"/>
    </row>
    <row r="32" spans="1:8">
      <c r="A32" s="98">
        <v>24</v>
      </c>
      <c r="B32" s="4" t="s">
        <v>52</v>
      </c>
      <c r="D32" s="36"/>
      <c r="E32" s="13"/>
      <c r="F32" s="13"/>
      <c r="G32" s="13"/>
    </row>
    <row r="33" spans="1:4">
      <c r="A33" s="98">
        <v>25</v>
      </c>
      <c r="B33" s="1" t="s">
        <v>57</v>
      </c>
    </row>
    <row r="34" spans="1:4">
      <c r="A34" s="98">
        <v>26</v>
      </c>
      <c r="B34" s="4" t="s">
        <v>19</v>
      </c>
      <c r="D34" s="13"/>
    </row>
    <row r="35" spans="1:4">
      <c r="A35" s="98">
        <v>27</v>
      </c>
      <c r="B35" s="1" t="s">
        <v>58</v>
      </c>
    </row>
    <row r="36" spans="1:4">
      <c r="A36" s="98">
        <v>28</v>
      </c>
      <c r="B36" s="4" t="s">
        <v>59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P115"/>
  <sheetViews>
    <sheetView topLeftCell="A31" zoomScaleNormal="100" workbookViewId="0">
      <selection activeCell="G46" sqref="E12:G46"/>
    </sheetView>
  </sheetViews>
  <sheetFormatPr defaultColWidth="7.07421875" defaultRowHeight="12.5"/>
  <cols>
    <col min="1" max="1" width="4.3046875" style="4" customWidth="1"/>
    <col min="2" max="2" width="8.23046875" style="4" customWidth="1"/>
    <col min="3" max="3" width="35.765625" style="4" customWidth="1"/>
    <col min="4" max="4" width="1.69140625" style="34" customWidth="1"/>
    <col min="5" max="5" width="11.69140625" style="4" bestFit="1" customWidth="1"/>
    <col min="6" max="6" width="1.84375" style="4" customWidth="1"/>
    <col min="7" max="7" width="10.765625" style="4" bestFit="1" customWidth="1"/>
    <col min="8" max="12" width="7.07421875" style="4"/>
    <col min="13" max="13" width="9.765625" style="4" bestFit="1" customWidth="1"/>
    <col min="14" max="16384" width="7.07421875" style="4"/>
  </cols>
  <sheetData>
    <row r="2" spans="1:16" ht="13">
      <c r="B2" s="207"/>
      <c r="C2" s="207"/>
      <c r="D2" s="207"/>
    </row>
    <row r="3" spans="1:16" ht="13">
      <c r="B3" s="99"/>
      <c r="C3" s="96"/>
      <c r="D3" s="96"/>
      <c r="F3" s="61"/>
      <c r="G3" s="62"/>
    </row>
    <row r="4" spans="1:16" ht="13">
      <c r="A4" s="204" t="s">
        <v>21</v>
      </c>
      <c r="B4" s="204"/>
      <c r="C4" s="204"/>
      <c r="D4" s="204"/>
      <c r="E4" s="204"/>
      <c r="F4" s="204"/>
      <c r="G4" s="204"/>
    </row>
    <row r="5" spans="1:16" ht="13">
      <c r="A5" s="208" t="s">
        <v>386</v>
      </c>
      <c r="B5" s="208"/>
      <c r="C5" s="208"/>
      <c r="D5" s="208"/>
      <c r="E5" s="208"/>
      <c r="F5" s="208"/>
      <c r="G5" s="208"/>
      <c r="J5" s="134"/>
    </row>
    <row r="6" spans="1:16" ht="13">
      <c r="A6" s="204" t="s">
        <v>2</v>
      </c>
      <c r="B6" s="204"/>
      <c r="C6" s="204"/>
      <c r="D6" s="204"/>
      <c r="E6" s="204"/>
      <c r="F6" s="204"/>
      <c r="G6" s="204"/>
    </row>
    <row r="7" spans="1:16" ht="13">
      <c r="B7" s="99"/>
      <c r="C7" s="96"/>
      <c r="D7" s="96"/>
    </row>
    <row r="8" spans="1:16">
      <c r="A8" s="97" t="s">
        <v>3</v>
      </c>
      <c r="D8" s="17"/>
      <c r="E8" s="17"/>
    </row>
    <row r="9" spans="1:16" ht="13">
      <c r="A9" s="97" t="s">
        <v>5</v>
      </c>
      <c r="D9" s="18"/>
      <c r="E9" s="5" t="s">
        <v>22</v>
      </c>
      <c r="F9" s="5"/>
      <c r="G9" s="5" t="s">
        <v>23</v>
      </c>
    </row>
    <row r="10" spans="1:16">
      <c r="A10" s="19"/>
      <c r="B10" s="20"/>
      <c r="C10" s="20"/>
      <c r="D10" s="20"/>
      <c r="E10" s="20"/>
      <c r="F10" s="20"/>
      <c r="G10" s="21" t="s">
        <v>24</v>
      </c>
    </row>
    <row r="11" spans="1:16">
      <c r="B11" s="22" t="s">
        <v>25</v>
      </c>
      <c r="C11" s="22" t="s">
        <v>26</v>
      </c>
      <c r="D11" s="20"/>
      <c r="E11" s="22" t="s">
        <v>27</v>
      </c>
      <c r="F11" s="20"/>
      <c r="G11" s="22" t="s">
        <v>28</v>
      </c>
    </row>
    <row r="12" spans="1:16">
      <c r="A12" s="97">
        <v>1</v>
      </c>
      <c r="B12" s="21">
        <v>354</v>
      </c>
      <c r="C12" s="20" t="s">
        <v>29</v>
      </c>
      <c r="D12" s="20"/>
      <c r="E12" s="214">
        <v>485220.63</v>
      </c>
      <c r="F12" s="23"/>
      <c r="G12" s="23"/>
      <c r="J12" s="134"/>
      <c r="N12" s="135"/>
      <c r="O12" s="135"/>
      <c r="P12" s="135"/>
    </row>
    <row r="13" spans="1:16" ht="12.75" customHeight="1">
      <c r="A13" s="97">
        <v>2</v>
      </c>
      <c r="B13" s="21">
        <v>355</v>
      </c>
      <c r="C13" s="20" t="s">
        <v>30</v>
      </c>
      <c r="D13" s="20"/>
      <c r="E13" s="214">
        <v>90200232.220000029</v>
      </c>
      <c r="F13" s="23"/>
      <c r="G13" s="23"/>
      <c r="N13" s="135"/>
      <c r="O13" s="135"/>
      <c r="P13" s="135"/>
    </row>
    <row r="14" spans="1:16">
      <c r="A14" s="97">
        <v>3</v>
      </c>
      <c r="B14" s="21">
        <v>356</v>
      </c>
      <c r="C14" s="20" t="s">
        <v>31</v>
      </c>
      <c r="D14" s="20"/>
      <c r="E14" s="214">
        <v>72814351.640000015</v>
      </c>
      <c r="F14" s="23"/>
      <c r="G14" s="23"/>
      <c r="N14" s="135"/>
      <c r="O14" s="135"/>
      <c r="P14" s="135"/>
    </row>
    <row r="15" spans="1:16">
      <c r="A15" s="97">
        <v>4</v>
      </c>
      <c r="B15" s="21">
        <v>359</v>
      </c>
      <c r="C15" s="20" t="s">
        <v>32</v>
      </c>
      <c r="D15" s="20"/>
      <c r="E15" s="214">
        <v>6920.2800000000007</v>
      </c>
      <c r="F15" s="23"/>
      <c r="G15" s="23"/>
      <c r="N15" s="135"/>
      <c r="O15" s="135"/>
      <c r="P15" s="135"/>
    </row>
    <row r="16" spans="1:16">
      <c r="A16" s="97">
        <v>5</v>
      </c>
      <c r="B16" s="20"/>
      <c r="C16" s="24" t="s">
        <v>33</v>
      </c>
      <c r="D16" s="20"/>
      <c r="E16" s="25">
        <f>SUM(E12:E15)</f>
        <v>163506724.77000004</v>
      </c>
      <c r="F16" s="23"/>
      <c r="G16" s="215">
        <v>24447424.086642928</v>
      </c>
      <c r="N16" s="135"/>
      <c r="O16" s="135"/>
      <c r="P16" s="135"/>
    </row>
    <row r="17" spans="1:16">
      <c r="A17" s="97">
        <v>6</v>
      </c>
      <c r="B17" s="20"/>
      <c r="C17" s="24"/>
      <c r="D17" s="20"/>
      <c r="E17" s="26"/>
      <c r="F17" s="23"/>
      <c r="G17" s="26"/>
      <c r="N17" s="135"/>
      <c r="O17" s="135"/>
      <c r="P17" s="135"/>
    </row>
    <row r="18" spans="1:16">
      <c r="A18" s="97">
        <v>7</v>
      </c>
      <c r="B18" s="21">
        <v>353</v>
      </c>
      <c r="C18" s="27" t="s">
        <v>34</v>
      </c>
      <c r="D18" s="28"/>
      <c r="E18" s="214">
        <v>36442602.829861</v>
      </c>
      <c r="F18" s="214"/>
      <c r="G18" s="214">
        <v>11822916.80797739</v>
      </c>
      <c r="N18" s="135"/>
      <c r="O18" s="135"/>
      <c r="P18" s="135"/>
    </row>
    <row r="19" spans="1:16">
      <c r="A19" s="97">
        <v>9</v>
      </c>
      <c r="B19" s="21">
        <v>352</v>
      </c>
      <c r="C19" s="27" t="s">
        <v>35</v>
      </c>
      <c r="D19" s="28"/>
      <c r="E19" s="214">
        <v>820463.1422479999</v>
      </c>
      <c r="F19" s="214"/>
      <c r="G19" s="214">
        <v>488004.94023662823</v>
      </c>
      <c r="N19" s="135"/>
      <c r="O19" s="135"/>
      <c r="P19" s="135"/>
    </row>
    <row r="20" spans="1:16">
      <c r="A20" s="97">
        <v>10</v>
      </c>
      <c r="B20" s="20"/>
      <c r="C20" s="20" t="s">
        <v>36</v>
      </c>
      <c r="D20" s="20"/>
      <c r="E20" s="25">
        <f>SUM(E16:E19)</f>
        <v>200769790.74210903</v>
      </c>
      <c r="F20" s="23"/>
      <c r="G20" s="25">
        <f>SUM(G16:G19)</f>
        <v>36758345.834856942</v>
      </c>
      <c r="N20" s="135"/>
      <c r="O20" s="135"/>
      <c r="P20" s="135"/>
    </row>
    <row r="21" spans="1:16">
      <c r="A21" s="97">
        <v>11</v>
      </c>
      <c r="B21" s="20"/>
      <c r="C21" s="20"/>
      <c r="D21" s="20"/>
      <c r="E21" s="23"/>
      <c r="F21" s="23"/>
      <c r="G21" s="23"/>
      <c r="N21" s="135"/>
      <c r="O21" s="135"/>
      <c r="P21" s="135"/>
    </row>
    <row r="22" spans="1:16">
      <c r="A22" s="97">
        <v>12</v>
      </c>
      <c r="B22" s="29">
        <v>350</v>
      </c>
      <c r="C22" s="24" t="s">
        <v>37</v>
      </c>
      <c r="D22" s="20"/>
      <c r="E22" s="214">
        <v>9443523.2199999988</v>
      </c>
      <c r="F22" s="23"/>
      <c r="G22" s="23"/>
      <c r="N22" s="135"/>
      <c r="O22" s="135"/>
      <c r="P22" s="135"/>
    </row>
    <row r="23" spans="1:16">
      <c r="A23" s="97">
        <v>13</v>
      </c>
      <c r="B23" s="21">
        <v>350</v>
      </c>
      <c r="C23" s="27" t="s">
        <v>38</v>
      </c>
      <c r="D23" s="28"/>
      <c r="E23" s="216">
        <v>294903.67999999999</v>
      </c>
      <c r="F23" s="28"/>
      <c r="G23" s="28"/>
      <c r="N23" s="135"/>
      <c r="O23" s="135"/>
      <c r="P23" s="135"/>
    </row>
    <row r="24" spans="1:16">
      <c r="A24" s="97">
        <v>14</v>
      </c>
      <c r="B24" s="20"/>
      <c r="C24" s="20"/>
      <c r="D24" s="20"/>
      <c r="E24" s="28"/>
      <c r="F24" s="28"/>
      <c r="G24" s="28"/>
      <c r="N24" s="135"/>
      <c r="O24" s="135"/>
      <c r="P24" s="135"/>
    </row>
    <row r="25" spans="1:16" ht="13">
      <c r="A25" s="97">
        <v>15</v>
      </c>
      <c r="B25" s="20"/>
      <c r="C25" s="20" t="s">
        <v>39</v>
      </c>
      <c r="D25" s="30"/>
      <c r="E25" s="23">
        <f>E20+E22+E23</f>
        <v>210508217.64210904</v>
      </c>
      <c r="F25" s="28"/>
      <c r="G25" s="23">
        <f>G20+G22+G23</f>
        <v>36758345.834856942</v>
      </c>
      <c r="N25" s="135"/>
      <c r="O25" s="135"/>
      <c r="P25" s="135"/>
    </row>
    <row r="26" spans="1:16">
      <c r="A26" s="97">
        <v>16</v>
      </c>
      <c r="B26" s="20"/>
      <c r="C26" s="20"/>
      <c r="D26" s="20"/>
      <c r="E26" s="23"/>
      <c r="F26" s="23"/>
      <c r="G26" s="23"/>
      <c r="N26" s="135"/>
      <c r="O26" s="135"/>
      <c r="P26" s="135"/>
    </row>
    <row r="27" spans="1:16">
      <c r="A27" s="97">
        <v>17</v>
      </c>
      <c r="B27" s="21">
        <v>352</v>
      </c>
      <c r="C27" s="20" t="s">
        <v>40</v>
      </c>
      <c r="D27" s="20"/>
      <c r="E27" s="214">
        <v>85524.481413000001</v>
      </c>
      <c r="F27" s="23"/>
      <c r="G27" s="23"/>
      <c r="N27" s="135"/>
      <c r="O27" s="135"/>
      <c r="P27" s="135"/>
    </row>
    <row r="28" spans="1:16">
      <c r="A28" s="97">
        <v>18</v>
      </c>
      <c r="B28" s="21">
        <v>353</v>
      </c>
      <c r="C28" s="20" t="s">
        <v>40</v>
      </c>
      <c r="D28" s="20"/>
      <c r="E28" s="214">
        <v>1007121.5645570002</v>
      </c>
      <c r="F28" s="23"/>
      <c r="G28" s="23"/>
      <c r="N28" s="135"/>
      <c r="O28" s="135"/>
      <c r="P28" s="135"/>
    </row>
    <row r="29" spans="1:16">
      <c r="A29" s="97">
        <v>19</v>
      </c>
      <c r="B29" s="21">
        <v>355</v>
      </c>
      <c r="C29" s="20" t="s">
        <v>40</v>
      </c>
      <c r="D29" s="20"/>
      <c r="E29" s="214">
        <v>257365.58000000002</v>
      </c>
      <c r="F29" s="23"/>
      <c r="G29" s="23"/>
      <c r="N29" s="135"/>
      <c r="O29" s="135"/>
      <c r="P29" s="135"/>
    </row>
    <row r="30" spans="1:16">
      <c r="A30" s="97">
        <v>20</v>
      </c>
      <c r="B30" s="21">
        <v>356</v>
      </c>
      <c r="C30" s="20" t="s">
        <v>40</v>
      </c>
      <c r="D30" s="20"/>
      <c r="E30" s="214">
        <v>207251.595</v>
      </c>
      <c r="F30" s="23"/>
      <c r="G30" s="23"/>
      <c r="N30" s="135"/>
      <c r="O30" s="135"/>
      <c r="P30" s="135"/>
    </row>
    <row r="31" spans="1:16">
      <c r="A31" s="97">
        <v>21</v>
      </c>
      <c r="B31" s="20"/>
      <c r="C31" s="24" t="s">
        <v>41</v>
      </c>
      <c r="D31" s="20"/>
      <c r="E31" s="25">
        <f>SUM(E27:E30)</f>
        <v>1557263.2209700001</v>
      </c>
      <c r="F31" s="23"/>
      <c r="G31" s="215">
        <v>532142.6932175078</v>
      </c>
      <c r="N31" s="135"/>
      <c r="O31" s="135"/>
      <c r="P31" s="135"/>
    </row>
    <row r="32" spans="1:16">
      <c r="A32" s="97">
        <v>22</v>
      </c>
      <c r="B32" s="20"/>
      <c r="C32" s="24"/>
      <c r="D32" s="20"/>
      <c r="E32" s="26"/>
      <c r="F32" s="23"/>
      <c r="G32" s="26"/>
      <c r="N32" s="135"/>
      <c r="O32" s="135"/>
      <c r="P32" s="135"/>
    </row>
    <row r="33" spans="1:16" ht="13">
      <c r="A33" s="97">
        <v>23</v>
      </c>
      <c r="B33" s="30" t="s">
        <v>42</v>
      </c>
      <c r="C33" s="24"/>
      <c r="D33" s="20"/>
      <c r="E33" s="31">
        <f>+E31+E25</f>
        <v>212065480.86307904</v>
      </c>
      <c r="F33" s="23"/>
      <c r="G33" s="31">
        <f>+G31+G25</f>
        <v>37290488.528074451</v>
      </c>
      <c r="N33" s="135"/>
      <c r="O33" s="135"/>
      <c r="P33" s="135"/>
    </row>
    <row r="34" spans="1:16" ht="13">
      <c r="A34" s="97">
        <v>24</v>
      </c>
      <c r="B34" s="30"/>
      <c r="C34" s="24"/>
      <c r="D34" s="20"/>
      <c r="E34" s="25"/>
      <c r="F34" s="23"/>
      <c r="G34" s="26"/>
      <c r="N34" s="135"/>
      <c r="O34" s="135"/>
      <c r="P34" s="135"/>
    </row>
    <row r="35" spans="1:16">
      <c r="A35" s="97">
        <v>25</v>
      </c>
      <c r="B35" s="20" t="s">
        <v>43</v>
      </c>
      <c r="C35" s="24"/>
      <c r="D35" s="20"/>
      <c r="E35" s="217">
        <v>254872600.62000006</v>
      </c>
      <c r="F35" s="218"/>
      <c r="G35" s="217">
        <v>46518661</v>
      </c>
      <c r="N35" s="135"/>
      <c r="O35" s="135"/>
      <c r="P35" s="135"/>
    </row>
    <row r="36" spans="1:16">
      <c r="A36" s="97">
        <v>26</v>
      </c>
      <c r="B36" s="20"/>
      <c r="C36" s="24"/>
      <c r="D36" s="20"/>
      <c r="E36" s="26"/>
      <c r="F36" s="23"/>
      <c r="G36" s="25"/>
      <c r="N36" s="135"/>
      <c r="O36" s="135"/>
      <c r="P36" s="135"/>
    </row>
    <row r="37" spans="1:16" ht="13" thickBot="1">
      <c r="A37" s="97">
        <v>27</v>
      </c>
      <c r="B37" s="20"/>
      <c r="C37" s="20" t="s">
        <v>44</v>
      </c>
      <c r="D37" s="20"/>
      <c r="E37" s="35">
        <f>+E35-E33</f>
        <v>42807119.756921023</v>
      </c>
      <c r="F37" s="23"/>
      <c r="G37" s="35">
        <f>+G35-G33</f>
        <v>9228172.4719255492</v>
      </c>
      <c r="N37" s="135"/>
      <c r="O37" s="135"/>
      <c r="P37" s="135"/>
    </row>
    <row r="38" spans="1:16" ht="13" thickTop="1">
      <c r="A38" s="97">
        <v>28</v>
      </c>
      <c r="B38" s="20"/>
      <c r="C38" s="24"/>
      <c r="D38" s="20"/>
      <c r="E38" s="26"/>
      <c r="F38" s="23"/>
      <c r="G38" s="26"/>
      <c r="N38" s="135"/>
      <c r="O38" s="135"/>
      <c r="P38" s="135"/>
    </row>
    <row r="39" spans="1:16">
      <c r="A39" s="97">
        <v>29</v>
      </c>
      <c r="B39" s="21">
        <v>362</v>
      </c>
      <c r="C39" s="20" t="s">
        <v>40</v>
      </c>
      <c r="D39" s="20"/>
      <c r="E39" s="219">
        <v>6579555.044999999</v>
      </c>
      <c r="F39" s="214"/>
      <c r="G39" s="219">
        <v>2888018.7549999999</v>
      </c>
      <c r="N39" s="135"/>
      <c r="O39" s="135"/>
      <c r="P39" s="135"/>
    </row>
    <row r="40" spans="1:16">
      <c r="A40" s="97">
        <v>30</v>
      </c>
      <c r="B40" s="21">
        <v>362</v>
      </c>
      <c r="C40" s="20" t="s">
        <v>45</v>
      </c>
      <c r="D40" s="20"/>
      <c r="E40" s="214">
        <v>4496782.24</v>
      </c>
      <c r="F40" s="214"/>
      <c r="G40" s="214">
        <v>1377133.165</v>
      </c>
      <c r="N40" s="135"/>
      <c r="O40" s="135"/>
      <c r="P40" s="135"/>
    </row>
    <row r="41" spans="1:16">
      <c r="A41" s="97">
        <v>31</v>
      </c>
      <c r="B41" s="20"/>
      <c r="C41" s="20"/>
      <c r="D41" s="20"/>
      <c r="E41" s="25"/>
      <c r="F41" s="23"/>
      <c r="G41" s="25"/>
      <c r="N41" s="135"/>
      <c r="O41" s="135"/>
      <c r="P41" s="135"/>
    </row>
    <row r="42" spans="1:16" ht="13">
      <c r="A42" s="97">
        <v>32</v>
      </c>
      <c r="B42" s="30" t="s">
        <v>46</v>
      </c>
      <c r="C42" s="24"/>
      <c r="D42" s="20"/>
      <c r="E42" s="31">
        <f>SUM(E39:E41)</f>
        <v>11076337.285</v>
      </c>
      <c r="F42" s="23"/>
      <c r="G42" s="31">
        <f>SUM(G39:G41)</f>
        <v>4265151.92</v>
      </c>
      <c r="N42" s="135"/>
      <c r="O42" s="135"/>
      <c r="P42" s="135"/>
    </row>
    <row r="43" spans="1:16" ht="13">
      <c r="A43" s="97">
        <v>33</v>
      </c>
      <c r="B43" s="30"/>
      <c r="C43" s="24"/>
      <c r="D43" s="20"/>
      <c r="E43" s="26"/>
      <c r="F43" s="23"/>
      <c r="G43" s="26"/>
      <c r="N43" s="135"/>
      <c r="O43" s="135"/>
      <c r="P43" s="135"/>
    </row>
    <row r="44" spans="1:16">
      <c r="A44" s="97">
        <v>34</v>
      </c>
      <c r="B44" s="20" t="s">
        <v>47</v>
      </c>
      <c r="C44" s="24"/>
      <c r="D44" s="20"/>
      <c r="E44" s="220">
        <v>487693448</v>
      </c>
      <c r="F44" s="218"/>
      <c r="G44" s="220">
        <v>159225441</v>
      </c>
      <c r="N44" s="135"/>
      <c r="O44" s="135"/>
      <c r="P44" s="135"/>
    </row>
    <row r="45" spans="1:16" ht="13" thickBot="1">
      <c r="A45" s="97">
        <v>35</v>
      </c>
      <c r="B45" s="20"/>
      <c r="C45" s="20" t="s">
        <v>48</v>
      </c>
      <c r="D45" s="20"/>
      <c r="E45" s="32">
        <f>+E44-E42</f>
        <v>476617110.71499997</v>
      </c>
      <c r="F45" s="23"/>
      <c r="G45" s="32">
        <f>+G44-G42</f>
        <v>154960289.08000001</v>
      </c>
      <c r="N45" s="135"/>
      <c r="O45" s="135"/>
      <c r="P45" s="135"/>
    </row>
    <row r="46" spans="1:16" ht="13" thickTop="1">
      <c r="A46" s="97">
        <v>36</v>
      </c>
      <c r="B46" s="20"/>
      <c r="C46" s="24"/>
      <c r="D46" s="20"/>
      <c r="E46" s="26"/>
      <c r="F46" s="23"/>
      <c r="G46" s="26"/>
      <c r="N46" s="135"/>
      <c r="O46" s="135"/>
      <c r="P46" s="135"/>
    </row>
    <row r="47" spans="1:16" ht="13.5" thickBot="1">
      <c r="A47" s="97">
        <v>37</v>
      </c>
      <c r="B47" s="20"/>
      <c r="C47" s="30" t="s">
        <v>49</v>
      </c>
      <c r="D47" s="20"/>
      <c r="E47" s="33">
        <f>+E42+E33</f>
        <v>223141818.14807904</v>
      </c>
      <c r="F47" s="23"/>
      <c r="G47" s="33">
        <f>+G42+G33</f>
        <v>41555640.448074453</v>
      </c>
      <c r="N47" s="135"/>
      <c r="O47" s="135"/>
      <c r="P47" s="135"/>
    </row>
    <row r="48" spans="1:16" ht="13" thickTop="1">
      <c r="A48" s="97">
        <v>38</v>
      </c>
    </row>
    <row r="49" spans="1:2">
      <c r="A49" s="97">
        <v>39</v>
      </c>
      <c r="B49" s="4" t="s">
        <v>60</v>
      </c>
    </row>
    <row r="50" spans="1:2">
      <c r="A50" s="97">
        <v>40</v>
      </c>
      <c r="B50" s="37" t="s">
        <v>61</v>
      </c>
    </row>
    <row r="51" spans="1:2">
      <c r="A51" s="97">
        <v>41</v>
      </c>
      <c r="B51" s="37" t="s">
        <v>63</v>
      </c>
    </row>
    <row r="52" spans="1:2">
      <c r="A52" s="97">
        <v>42</v>
      </c>
      <c r="B52" s="37" t="s">
        <v>62</v>
      </c>
    </row>
    <row r="114" spans="6:6">
      <c r="F114" s="4">
        <f>+H183</f>
        <v>0</v>
      </c>
    </row>
    <row r="115" spans="6:6">
      <c r="F115" s="4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3:N59"/>
  <sheetViews>
    <sheetView workbookViewId="0">
      <selection activeCell="M15" sqref="M15"/>
    </sheetView>
  </sheetViews>
  <sheetFormatPr defaultRowHeight="12.5"/>
  <cols>
    <col min="1" max="1" width="6.07421875" style="38" customWidth="1"/>
    <col min="2" max="4" width="11.765625" style="38" customWidth="1"/>
    <col min="5" max="6" width="9.84375" style="38" customWidth="1"/>
    <col min="7" max="7" width="15.07421875" style="38" bestFit="1" customWidth="1"/>
    <col min="8" max="11" width="8.84375" style="38"/>
    <col min="12" max="12" width="10.69140625" style="38" bestFit="1" customWidth="1"/>
    <col min="13" max="13" width="8.84375" style="38"/>
    <col min="14" max="14" width="29.765625" style="38" customWidth="1"/>
    <col min="15" max="256" width="8.84375" style="38"/>
    <col min="257" max="257" width="6.07421875" style="38" customWidth="1"/>
    <col min="258" max="260" width="11.765625" style="38" customWidth="1"/>
    <col min="261" max="262" width="9.84375" style="38" customWidth="1"/>
    <col min="263" max="263" width="15.07421875" style="38" bestFit="1" customWidth="1"/>
    <col min="264" max="512" width="8.84375" style="38"/>
    <col min="513" max="513" width="6.07421875" style="38" customWidth="1"/>
    <col min="514" max="516" width="11.765625" style="38" customWidth="1"/>
    <col min="517" max="518" width="9.84375" style="38" customWidth="1"/>
    <col min="519" max="519" width="15.07421875" style="38" bestFit="1" customWidth="1"/>
    <col min="520" max="768" width="8.84375" style="38"/>
    <col min="769" max="769" width="6.07421875" style="38" customWidth="1"/>
    <col min="770" max="772" width="11.765625" style="38" customWidth="1"/>
    <col min="773" max="774" width="9.84375" style="38" customWidth="1"/>
    <col min="775" max="775" width="15.07421875" style="38" bestFit="1" customWidth="1"/>
    <col min="776" max="1024" width="8.84375" style="38"/>
    <col min="1025" max="1025" width="6.07421875" style="38" customWidth="1"/>
    <col min="1026" max="1028" width="11.765625" style="38" customWidth="1"/>
    <col min="1029" max="1030" width="9.84375" style="38" customWidth="1"/>
    <col min="1031" max="1031" width="15.07421875" style="38" bestFit="1" customWidth="1"/>
    <col min="1032" max="1280" width="8.84375" style="38"/>
    <col min="1281" max="1281" width="6.07421875" style="38" customWidth="1"/>
    <col min="1282" max="1284" width="11.765625" style="38" customWidth="1"/>
    <col min="1285" max="1286" width="9.84375" style="38" customWidth="1"/>
    <col min="1287" max="1287" width="15.07421875" style="38" bestFit="1" customWidth="1"/>
    <col min="1288" max="1536" width="8.84375" style="38"/>
    <col min="1537" max="1537" width="6.07421875" style="38" customWidth="1"/>
    <col min="1538" max="1540" width="11.765625" style="38" customWidth="1"/>
    <col min="1541" max="1542" width="9.84375" style="38" customWidth="1"/>
    <col min="1543" max="1543" width="15.07421875" style="38" bestFit="1" customWidth="1"/>
    <col min="1544" max="1792" width="8.84375" style="38"/>
    <col min="1793" max="1793" width="6.07421875" style="38" customWidth="1"/>
    <col min="1794" max="1796" width="11.765625" style="38" customWidth="1"/>
    <col min="1797" max="1798" width="9.84375" style="38" customWidth="1"/>
    <col min="1799" max="1799" width="15.07421875" style="38" bestFit="1" customWidth="1"/>
    <col min="1800" max="2048" width="8.84375" style="38"/>
    <col min="2049" max="2049" width="6.07421875" style="38" customWidth="1"/>
    <col min="2050" max="2052" width="11.765625" style="38" customWidth="1"/>
    <col min="2053" max="2054" width="9.84375" style="38" customWidth="1"/>
    <col min="2055" max="2055" width="15.07421875" style="38" bestFit="1" customWidth="1"/>
    <col min="2056" max="2304" width="8.84375" style="38"/>
    <col min="2305" max="2305" width="6.07421875" style="38" customWidth="1"/>
    <col min="2306" max="2308" width="11.765625" style="38" customWidth="1"/>
    <col min="2309" max="2310" width="9.84375" style="38" customWidth="1"/>
    <col min="2311" max="2311" width="15.07421875" style="38" bestFit="1" customWidth="1"/>
    <col min="2312" max="2560" width="8.84375" style="38"/>
    <col min="2561" max="2561" width="6.07421875" style="38" customWidth="1"/>
    <col min="2562" max="2564" width="11.765625" style="38" customWidth="1"/>
    <col min="2565" max="2566" width="9.84375" style="38" customWidth="1"/>
    <col min="2567" max="2567" width="15.07421875" style="38" bestFit="1" customWidth="1"/>
    <col min="2568" max="2816" width="8.84375" style="38"/>
    <col min="2817" max="2817" width="6.07421875" style="38" customWidth="1"/>
    <col min="2818" max="2820" width="11.765625" style="38" customWidth="1"/>
    <col min="2821" max="2822" width="9.84375" style="38" customWidth="1"/>
    <col min="2823" max="2823" width="15.07421875" style="38" bestFit="1" customWidth="1"/>
    <col min="2824" max="3072" width="8.84375" style="38"/>
    <col min="3073" max="3073" width="6.07421875" style="38" customWidth="1"/>
    <col min="3074" max="3076" width="11.765625" style="38" customWidth="1"/>
    <col min="3077" max="3078" width="9.84375" style="38" customWidth="1"/>
    <col min="3079" max="3079" width="15.07421875" style="38" bestFit="1" customWidth="1"/>
    <col min="3080" max="3328" width="8.84375" style="38"/>
    <col min="3329" max="3329" width="6.07421875" style="38" customWidth="1"/>
    <col min="3330" max="3332" width="11.765625" style="38" customWidth="1"/>
    <col min="3333" max="3334" width="9.84375" style="38" customWidth="1"/>
    <col min="3335" max="3335" width="15.07421875" style="38" bestFit="1" customWidth="1"/>
    <col min="3336" max="3584" width="8.84375" style="38"/>
    <col min="3585" max="3585" width="6.07421875" style="38" customWidth="1"/>
    <col min="3586" max="3588" width="11.765625" style="38" customWidth="1"/>
    <col min="3589" max="3590" width="9.84375" style="38" customWidth="1"/>
    <col min="3591" max="3591" width="15.07421875" style="38" bestFit="1" customWidth="1"/>
    <col min="3592" max="3840" width="8.84375" style="38"/>
    <col min="3841" max="3841" width="6.07421875" style="38" customWidth="1"/>
    <col min="3842" max="3844" width="11.765625" style="38" customWidth="1"/>
    <col min="3845" max="3846" width="9.84375" style="38" customWidth="1"/>
    <col min="3847" max="3847" width="15.07421875" style="38" bestFit="1" customWidth="1"/>
    <col min="3848" max="4096" width="8.84375" style="38"/>
    <col min="4097" max="4097" width="6.07421875" style="38" customWidth="1"/>
    <col min="4098" max="4100" width="11.765625" style="38" customWidth="1"/>
    <col min="4101" max="4102" width="9.84375" style="38" customWidth="1"/>
    <col min="4103" max="4103" width="15.07421875" style="38" bestFit="1" customWidth="1"/>
    <col min="4104" max="4352" width="8.84375" style="38"/>
    <col min="4353" max="4353" width="6.07421875" style="38" customWidth="1"/>
    <col min="4354" max="4356" width="11.765625" style="38" customWidth="1"/>
    <col min="4357" max="4358" width="9.84375" style="38" customWidth="1"/>
    <col min="4359" max="4359" width="15.07421875" style="38" bestFit="1" customWidth="1"/>
    <col min="4360" max="4608" width="8.84375" style="38"/>
    <col min="4609" max="4609" width="6.07421875" style="38" customWidth="1"/>
    <col min="4610" max="4612" width="11.765625" style="38" customWidth="1"/>
    <col min="4613" max="4614" width="9.84375" style="38" customWidth="1"/>
    <col min="4615" max="4615" width="15.07421875" style="38" bestFit="1" customWidth="1"/>
    <col min="4616" max="4864" width="8.84375" style="38"/>
    <col min="4865" max="4865" width="6.07421875" style="38" customWidth="1"/>
    <col min="4866" max="4868" width="11.765625" style="38" customWidth="1"/>
    <col min="4869" max="4870" width="9.84375" style="38" customWidth="1"/>
    <col min="4871" max="4871" width="15.07421875" style="38" bestFit="1" customWidth="1"/>
    <col min="4872" max="5120" width="8.84375" style="38"/>
    <col min="5121" max="5121" width="6.07421875" style="38" customWidth="1"/>
    <col min="5122" max="5124" width="11.765625" style="38" customWidth="1"/>
    <col min="5125" max="5126" width="9.84375" style="38" customWidth="1"/>
    <col min="5127" max="5127" width="15.07421875" style="38" bestFit="1" customWidth="1"/>
    <col min="5128" max="5376" width="8.84375" style="38"/>
    <col min="5377" max="5377" width="6.07421875" style="38" customWidth="1"/>
    <col min="5378" max="5380" width="11.765625" style="38" customWidth="1"/>
    <col min="5381" max="5382" width="9.84375" style="38" customWidth="1"/>
    <col min="5383" max="5383" width="15.07421875" style="38" bestFit="1" customWidth="1"/>
    <col min="5384" max="5632" width="8.84375" style="38"/>
    <col min="5633" max="5633" width="6.07421875" style="38" customWidth="1"/>
    <col min="5634" max="5636" width="11.765625" style="38" customWidth="1"/>
    <col min="5637" max="5638" width="9.84375" style="38" customWidth="1"/>
    <col min="5639" max="5639" width="15.07421875" style="38" bestFit="1" customWidth="1"/>
    <col min="5640" max="5888" width="8.84375" style="38"/>
    <col min="5889" max="5889" width="6.07421875" style="38" customWidth="1"/>
    <col min="5890" max="5892" width="11.765625" style="38" customWidth="1"/>
    <col min="5893" max="5894" width="9.84375" style="38" customWidth="1"/>
    <col min="5895" max="5895" width="15.07421875" style="38" bestFit="1" customWidth="1"/>
    <col min="5896" max="6144" width="8.84375" style="38"/>
    <col min="6145" max="6145" width="6.07421875" style="38" customWidth="1"/>
    <col min="6146" max="6148" width="11.765625" style="38" customWidth="1"/>
    <col min="6149" max="6150" width="9.84375" style="38" customWidth="1"/>
    <col min="6151" max="6151" width="15.07421875" style="38" bestFit="1" customWidth="1"/>
    <col min="6152" max="6400" width="8.84375" style="38"/>
    <col min="6401" max="6401" width="6.07421875" style="38" customWidth="1"/>
    <col min="6402" max="6404" width="11.765625" style="38" customWidth="1"/>
    <col min="6405" max="6406" width="9.84375" style="38" customWidth="1"/>
    <col min="6407" max="6407" width="15.07421875" style="38" bestFit="1" customWidth="1"/>
    <col min="6408" max="6656" width="8.84375" style="38"/>
    <col min="6657" max="6657" width="6.07421875" style="38" customWidth="1"/>
    <col min="6658" max="6660" width="11.765625" style="38" customWidth="1"/>
    <col min="6661" max="6662" width="9.84375" style="38" customWidth="1"/>
    <col min="6663" max="6663" width="15.07421875" style="38" bestFit="1" customWidth="1"/>
    <col min="6664" max="6912" width="8.84375" style="38"/>
    <col min="6913" max="6913" width="6.07421875" style="38" customWidth="1"/>
    <col min="6914" max="6916" width="11.765625" style="38" customWidth="1"/>
    <col min="6917" max="6918" width="9.84375" style="38" customWidth="1"/>
    <col min="6919" max="6919" width="15.07421875" style="38" bestFit="1" customWidth="1"/>
    <col min="6920" max="7168" width="8.84375" style="38"/>
    <col min="7169" max="7169" width="6.07421875" style="38" customWidth="1"/>
    <col min="7170" max="7172" width="11.765625" style="38" customWidth="1"/>
    <col min="7173" max="7174" width="9.84375" style="38" customWidth="1"/>
    <col min="7175" max="7175" width="15.07421875" style="38" bestFit="1" customWidth="1"/>
    <col min="7176" max="7424" width="8.84375" style="38"/>
    <col min="7425" max="7425" width="6.07421875" style="38" customWidth="1"/>
    <col min="7426" max="7428" width="11.765625" style="38" customWidth="1"/>
    <col min="7429" max="7430" width="9.84375" style="38" customWidth="1"/>
    <col min="7431" max="7431" width="15.07421875" style="38" bestFit="1" customWidth="1"/>
    <col min="7432" max="7680" width="8.84375" style="38"/>
    <col min="7681" max="7681" width="6.07421875" style="38" customWidth="1"/>
    <col min="7682" max="7684" width="11.765625" style="38" customWidth="1"/>
    <col min="7685" max="7686" width="9.84375" style="38" customWidth="1"/>
    <col min="7687" max="7687" width="15.07421875" style="38" bestFit="1" customWidth="1"/>
    <col min="7688" max="7936" width="8.84375" style="38"/>
    <col min="7937" max="7937" width="6.07421875" style="38" customWidth="1"/>
    <col min="7938" max="7940" width="11.765625" style="38" customWidth="1"/>
    <col min="7941" max="7942" width="9.84375" style="38" customWidth="1"/>
    <col min="7943" max="7943" width="15.07421875" style="38" bestFit="1" customWidth="1"/>
    <col min="7944" max="8192" width="8.84375" style="38"/>
    <col min="8193" max="8193" width="6.07421875" style="38" customWidth="1"/>
    <col min="8194" max="8196" width="11.765625" style="38" customWidth="1"/>
    <col min="8197" max="8198" width="9.84375" style="38" customWidth="1"/>
    <col min="8199" max="8199" width="15.07421875" style="38" bestFit="1" customWidth="1"/>
    <col min="8200" max="8448" width="8.84375" style="38"/>
    <col min="8449" max="8449" width="6.07421875" style="38" customWidth="1"/>
    <col min="8450" max="8452" width="11.765625" style="38" customWidth="1"/>
    <col min="8453" max="8454" width="9.84375" style="38" customWidth="1"/>
    <col min="8455" max="8455" width="15.07421875" style="38" bestFit="1" customWidth="1"/>
    <col min="8456" max="8704" width="8.84375" style="38"/>
    <col min="8705" max="8705" width="6.07421875" style="38" customWidth="1"/>
    <col min="8706" max="8708" width="11.765625" style="38" customWidth="1"/>
    <col min="8709" max="8710" width="9.84375" style="38" customWidth="1"/>
    <col min="8711" max="8711" width="15.07421875" style="38" bestFit="1" customWidth="1"/>
    <col min="8712" max="8960" width="8.84375" style="38"/>
    <col min="8961" max="8961" width="6.07421875" style="38" customWidth="1"/>
    <col min="8962" max="8964" width="11.765625" style="38" customWidth="1"/>
    <col min="8965" max="8966" width="9.84375" style="38" customWidth="1"/>
    <col min="8967" max="8967" width="15.07421875" style="38" bestFit="1" customWidth="1"/>
    <col min="8968" max="9216" width="8.84375" style="38"/>
    <col min="9217" max="9217" width="6.07421875" style="38" customWidth="1"/>
    <col min="9218" max="9220" width="11.765625" style="38" customWidth="1"/>
    <col min="9221" max="9222" width="9.84375" style="38" customWidth="1"/>
    <col min="9223" max="9223" width="15.07421875" style="38" bestFit="1" customWidth="1"/>
    <col min="9224" max="9472" width="8.84375" style="38"/>
    <col min="9473" max="9473" width="6.07421875" style="38" customWidth="1"/>
    <col min="9474" max="9476" width="11.765625" style="38" customWidth="1"/>
    <col min="9477" max="9478" width="9.84375" style="38" customWidth="1"/>
    <col min="9479" max="9479" width="15.07421875" style="38" bestFit="1" customWidth="1"/>
    <col min="9480" max="9728" width="8.84375" style="38"/>
    <col min="9729" max="9729" width="6.07421875" style="38" customWidth="1"/>
    <col min="9730" max="9732" width="11.765625" style="38" customWidth="1"/>
    <col min="9733" max="9734" width="9.84375" style="38" customWidth="1"/>
    <col min="9735" max="9735" width="15.07421875" style="38" bestFit="1" customWidth="1"/>
    <col min="9736" max="9984" width="8.84375" style="38"/>
    <col min="9985" max="9985" width="6.07421875" style="38" customWidth="1"/>
    <col min="9986" max="9988" width="11.765625" style="38" customWidth="1"/>
    <col min="9989" max="9990" width="9.84375" style="38" customWidth="1"/>
    <col min="9991" max="9991" width="15.07421875" style="38" bestFit="1" customWidth="1"/>
    <col min="9992" max="10240" width="8.84375" style="38"/>
    <col min="10241" max="10241" width="6.07421875" style="38" customWidth="1"/>
    <col min="10242" max="10244" width="11.765625" style="38" customWidth="1"/>
    <col min="10245" max="10246" width="9.84375" style="38" customWidth="1"/>
    <col min="10247" max="10247" width="15.07421875" style="38" bestFit="1" customWidth="1"/>
    <col min="10248" max="10496" width="8.84375" style="38"/>
    <col min="10497" max="10497" width="6.07421875" style="38" customWidth="1"/>
    <col min="10498" max="10500" width="11.765625" style="38" customWidth="1"/>
    <col min="10501" max="10502" width="9.84375" style="38" customWidth="1"/>
    <col min="10503" max="10503" width="15.07421875" style="38" bestFit="1" customWidth="1"/>
    <col min="10504" max="10752" width="8.84375" style="38"/>
    <col min="10753" max="10753" width="6.07421875" style="38" customWidth="1"/>
    <col min="10754" max="10756" width="11.765625" style="38" customWidth="1"/>
    <col min="10757" max="10758" width="9.84375" style="38" customWidth="1"/>
    <col min="10759" max="10759" width="15.07421875" style="38" bestFit="1" customWidth="1"/>
    <col min="10760" max="11008" width="8.84375" style="38"/>
    <col min="11009" max="11009" width="6.07421875" style="38" customWidth="1"/>
    <col min="11010" max="11012" width="11.765625" style="38" customWidth="1"/>
    <col min="11013" max="11014" width="9.84375" style="38" customWidth="1"/>
    <col min="11015" max="11015" width="15.07421875" style="38" bestFit="1" customWidth="1"/>
    <col min="11016" max="11264" width="8.84375" style="38"/>
    <col min="11265" max="11265" width="6.07421875" style="38" customWidth="1"/>
    <col min="11266" max="11268" width="11.765625" style="38" customWidth="1"/>
    <col min="11269" max="11270" width="9.84375" style="38" customWidth="1"/>
    <col min="11271" max="11271" width="15.07421875" style="38" bestFit="1" customWidth="1"/>
    <col min="11272" max="11520" width="8.84375" style="38"/>
    <col min="11521" max="11521" width="6.07421875" style="38" customWidth="1"/>
    <col min="11522" max="11524" width="11.765625" style="38" customWidth="1"/>
    <col min="11525" max="11526" width="9.84375" style="38" customWidth="1"/>
    <col min="11527" max="11527" width="15.07421875" style="38" bestFit="1" customWidth="1"/>
    <col min="11528" max="11776" width="8.84375" style="38"/>
    <col min="11777" max="11777" width="6.07421875" style="38" customWidth="1"/>
    <col min="11778" max="11780" width="11.765625" style="38" customWidth="1"/>
    <col min="11781" max="11782" width="9.84375" style="38" customWidth="1"/>
    <col min="11783" max="11783" width="15.07421875" style="38" bestFit="1" customWidth="1"/>
    <col min="11784" max="12032" width="8.84375" style="38"/>
    <col min="12033" max="12033" width="6.07421875" style="38" customWidth="1"/>
    <col min="12034" max="12036" width="11.765625" style="38" customWidth="1"/>
    <col min="12037" max="12038" width="9.84375" style="38" customWidth="1"/>
    <col min="12039" max="12039" width="15.07421875" style="38" bestFit="1" customWidth="1"/>
    <col min="12040" max="12288" width="8.84375" style="38"/>
    <col min="12289" max="12289" width="6.07421875" style="38" customWidth="1"/>
    <col min="12290" max="12292" width="11.765625" style="38" customWidth="1"/>
    <col min="12293" max="12294" width="9.84375" style="38" customWidth="1"/>
    <col min="12295" max="12295" width="15.07421875" style="38" bestFit="1" customWidth="1"/>
    <col min="12296" max="12544" width="8.84375" style="38"/>
    <col min="12545" max="12545" width="6.07421875" style="38" customWidth="1"/>
    <col min="12546" max="12548" width="11.765625" style="38" customWidth="1"/>
    <col min="12549" max="12550" width="9.84375" style="38" customWidth="1"/>
    <col min="12551" max="12551" width="15.07421875" style="38" bestFit="1" customWidth="1"/>
    <col min="12552" max="12800" width="8.84375" style="38"/>
    <col min="12801" max="12801" width="6.07421875" style="38" customWidth="1"/>
    <col min="12802" max="12804" width="11.765625" style="38" customWidth="1"/>
    <col min="12805" max="12806" width="9.84375" style="38" customWidth="1"/>
    <col min="12807" max="12807" width="15.07421875" style="38" bestFit="1" customWidth="1"/>
    <col min="12808" max="13056" width="8.84375" style="38"/>
    <col min="13057" max="13057" width="6.07421875" style="38" customWidth="1"/>
    <col min="13058" max="13060" width="11.765625" style="38" customWidth="1"/>
    <col min="13061" max="13062" width="9.84375" style="38" customWidth="1"/>
    <col min="13063" max="13063" width="15.07421875" style="38" bestFit="1" customWidth="1"/>
    <col min="13064" max="13312" width="8.84375" style="38"/>
    <col min="13313" max="13313" width="6.07421875" style="38" customWidth="1"/>
    <col min="13314" max="13316" width="11.765625" style="38" customWidth="1"/>
    <col min="13317" max="13318" width="9.84375" style="38" customWidth="1"/>
    <col min="13319" max="13319" width="15.07421875" style="38" bestFit="1" customWidth="1"/>
    <col min="13320" max="13568" width="8.84375" style="38"/>
    <col min="13569" max="13569" width="6.07421875" style="38" customWidth="1"/>
    <col min="13570" max="13572" width="11.765625" style="38" customWidth="1"/>
    <col min="13573" max="13574" width="9.84375" style="38" customWidth="1"/>
    <col min="13575" max="13575" width="15.07421875" style="38" bestFit="1" customWidth="1"/>
    <col min="13576" max="13824" width="8.84375" style="38"/>
    <col min="13825" max="13825" width="6.07421875" style="38" customWidth="1"/>
    <col min="13826" max="13828" width="11.765625" style="38" customWidth="1"/>
    <col min="13829" max="13830" width="9.84375" style="38" customWidth="1"/>
    <col min="13831" max="13831" width="15.07421875" style="38" bestFit="1" customWidth="1"/>
    <col min="13832" max="14080" width="8.84375" style="38"/>
    <col min="14081" max="14081" width="6.07421875" style="38" customWidth="1"/>
    <col min="14082" max="14084" width="11.765625" style="38" customWidth="1"/>
    <col min="14085" max="14086" width="9.84375" style="38" customWidth="1"/>
    <col min="14087" max="14087" width="15.07421875" style="38" bestFit="1" customWidth="1"/>
    <col min="14088" max="14336" width="8.84375" style="38"/>
    <col min="14337" max="14337" width="6.07421875" style="38" customWidth="1"/>
    <col min="14338" max="14340" width="11.765625" style="38" customWidth="1"/>
    <col min="14341" max="14342" width="9.84375" style="38" customWidth="1"/>
    <col min="14343" max="14343" width="15.07421875" style="38" bestFit="1" customWidth="1"/>
    <col min="14344" max="14592" width="8.84375" style="38"/>
    <col min="14593" max="14593" width="6.07421875" style="38" customWidth="1"/>
    <col min="14594" max="14596" width="11.765625" style="38" customWidth="1"/>
    <col min="14597" max="14598" width="9.84375" style="38" customWidth="1"/>
    <col min="14599" max="14599" width="15.07421875" style="38" bestFit="1" customWidth="1"/>
    <col min="14600" max="14848" width="8.84375" style="38"/>
    <col min="14849" max="14849" width="6.07421875" style="38" customWidth="1"/>
    <col min="14850" max="14852" width="11.765625" style="38" customWidth="1"/>
    <col min="14853" max="14854" width="9.84375" style="38" customWidth="1"/>
    <col min="14855" max="14855" width="15.07421875" style="38" bestFit="1" customWidth="1"/>
    <col min="14856" max="15104" width="8.84375" style="38"/>
    <col min="15105" max="15105" width="6.07421875" style="38" customWidth="1"/>
    <col min="15106" max="15108" width="11.765625" style="38" customWidth="1"/>
    <col min="15109" max="15110" width="9.84375" style="38" customWidth="1"/>
    <col min="15111" max="15111" width="15.07421875" style="38" bestFit="1" customWidth="1"/>
    <col min="15112" max="15360" width="8.84375" style="38"/>
    <col min="15361" max="15361" width="6.07421875" style="38" customWidth="1"/>
    <col min="15362" max="15364" width="11.765625" style="38" customWidth="1"/>
    <col min="15365" max="15366" width="9.84375" style="38" customWidth="1"/>
    <col min="15367" max="15367" width="15.07421875" style="38" bestFit="1" customWidth="1"/>
    <col min="15368" max="15616" width="8.84375" style="38"/>
    <col min="15617" max="15617" width="6.07421875" style="38" customWidth="1"/>
    <col min="15618" max="15620" width="11.765625" style="38" customWidth="1"/>
    <col min="15621" max="15622" width="9.84375" style="38" customWidth="1"/>
    <col min="15623" max="15623" width="15.07421875" style="38" bestFit="1" customWidth="1"/>
    <col min="15624" max="15872" width="8.84375" style="38"/>
    <col min="15873" max="15873" width="6.07421875" style="38" customWidth="1"/>
    <col min="15874" max="15876" width="11.765625" style="38" customWidth="1"/>
    <col min="15877" max="15878" width="9.84375" style="38" customWidth="1"/>
    <col min="15879" max="15879" width="15.07421875" style="38" bestFit="1" customWidth="1"/>
    <col min="15880" max="16128" width="8.84375" style="38"/>
    <col min="16129" max="16129" width="6.07421875" style="38" customWidth="1"/>
    <col min="16130" max="16132" width="11.765625" style="38" customWidth="1"/>
    <col min="16133" max="16134" width="9.84375" style="38" customWidth="1"/>
    <col min="16135" max="16135" width="15.07421875" style="38" bestFit="1" customWidth="1"/>
    <col min="16136" max="16384" width="8.84375" style="38"/>
  </cols>
  <sheetData>
    <row r="3" spans="1:14" ht="13">
      <c r="A3" s="204" t="s">
        <v>223</v>
      </c>
      <c r="B3" s="204"/>
      <c r="C3" s="204"/>
      <c r="D3" s="204"/>
      <c r="E3" s="204"/>
      <c r="F3" s="204"/>
      <c r="G3" s="204"/>
    </row>
    <row r="4" spans="1:14" ht="13">
      <c r="A4" s="204" t="s">
        <v>224</v>
      </c>
      <c r="B4" s="204"/>
      <c r="C4" s="204"/>
      <c r="D4" s="204"/>
      <c r="E4" s="204"/>
      <c r="F4" s="204"/>
      <c r="G4" s="204"/>
    </row>
    <row r="5" spans="1:14" ht="13">
      <c r="A5" s="204" t="s">
        <v>2</v>
      </c>
      <c r="B5" s="204"/>
      <c r="C5" s="204"/>
      <c r="D5" s="204"/>
      <c r="E5" s="204"/>
      <c r="F5" s="204"/>
      <c r="G5" s="204"/>
    </row>
    <row r="6" spans="1:14" ht="13">
      <c r="A6" s="100"/>
      <c r="B6" s="100"/>
      <c r="C6" s="100"/>
      <c r="D6" s="100"/>
      <c r="E6" s="100"/>
      <c r="F6" s="100"/>
      <c r="G6" s="100"/>
    </row>
    <row r="7" spans="1:14">
      <c r="B7" s="5" t="s">
        <v>22</v>
      </c>
      <c r="C7" s="5" t="s">
        <v>23</v>
      </c>
      <c r="D7" s="5" t="s">
        <v>225</v>
      </c>
      <c r="E7" s="5" t="s">
        <v>226</v>
      </c>
      <c r="F7" s="5" t="s">
        <v>227</v>
      </c>
      <c r="G7" s="5" t="s">
        <v>228</v>
      </c>
    </row>
    <row r="8" spans="1:14">
      <c r="A8" s="101" t="s">
        <v>3</v>
      </c>
      <c r="C8" s="7" t="s">
        <v>17</v>
      </c>
      <c r="D8" s="7" t="s">
        <v>229</v>
      </c>
      <c r="E8" s="7" t="s">
        <v>230</v>
      </c>
      <c r="G8" s="7" t="s">
        <v>231</v>
      </c>
    </row>
    <row r="9" spans="1:14">
      <c r="A9" s="6" t="s">
        <v>5</v>
      </c>
      <c r="B9" s="88" t="s">
        <v>232</v>
      </c>
      <c r="C9" s="88" t="s">
        <v>233</v>
      </c>
      <c r="D9" s="88" t="s">
        <v>234</v>
      </c>
      <c r="E9" s="88" t="s">
        <v>235</v>
      </c>
      <c r="F9" s="88" t="s">
        <v>236</v>
      </c>
      <c r="G9" s="88" t="s">
        <v>237</v>
      </c>
    </row>
    <row r="10" spans="1:14" ht="13">
      <c r="A10" s="109"/>
      <c r="B10" s="110" t="s">
        <v>238</v>
      </c>
      <c r="C10" s="95"/>
      <c r="D10" s="95"/>
      <c r="E10" s="95"/>
      <c r="F10" s="95"/>
      <c r="G10" s="95"/>
      <c r="I10" s="95"/>
      <c r="J10" s="95"/>
      <c r="K10" s="95"/>
      <c r="L10" s="95"/>
      <c r="M10" s="95"/>
      <c r="N10" s="137" t="s">
        <v>384</v>
      </c>
    </row>
    <row r="11" spans="1:14" ht="15.5">
      <c r="A11" s="111">
        <v>1</v>
      </c>
      <c r="B11" s="221">
        <v>44531</v>
      </c>
      <c r="C11" s="112" t="s">
        <v>239</v>
      </c>
      <c r="D11" s="9"/>
      <c r="E11" s="95"/>
      <c r="F11" s="113"/>
      <c r="G11" s="138">
        <v>-28183807.506826311</v>
      </c>
      <c r="H11" s="95"/>
      <c r="I11" s="201"/>
      <c r="J11" s="95"/>
      <c r="K11" s="95"/>
      <c r="L11" s="95"/>
      <c r="M11" s="95"/>
      <c r="N11" s="95" t="s">
        <v>249</v>
      </c>
    </row>
    <row r="12" spans="1:14">
      <c r="A12" s="111">
        <f t="shared" ref="A12:A59" si="0">+A11+1</f>
        <v>2</v>
      </c>
      <c r="B12" s="221"/>
      <c r="C12" s="9"/>
      <c r="D12" s="9"/>
      <c r="E12" s="95"/>
      <c r="F12" s="113"/>
      <c r="G12" s="9"/>
      <c r="I12" s="95"/>
      <c r="J12" s="95"/>
      <c r="K12" s="95"/>
      <c r="L12" s="95"/>
      <c r="M12" s="95"/>
    </row>
    <row r="13" spans="1:14" ht="15.5">
      <c r="A13" s="111">
        <f t="shared" si="0"/>
        <v>3</v>
      </c>
      <c r="B13" s="221">
        <v>44896</v>
      </c>
      <c r="C13" s="139">
        <v>-490818.85527696012</v>
      </c>
      <c r="D13" s="9">
        <f>ROUND(+C13*L15,0)</f>
        <v>-418588</v>
      </c>
      <c r="E13" s="113"/>
      <c r="F13" s="114">
        <v>1</v>
      </c>
      <c r="G13" s="9">
        <f>ROUND(+D13*F13,0)</f>
        <v>-418588</v>
      </c>
      <c r="I13" s="201"/>
      <c r="J13" s="95"/>
      <c r="K13" s="95"/>
      <c r="L13" s="95"/>
      <c r="M13" s="95"/>
      <c r="N13" s="95"/>
    </row>
    <row r="14" spans="1:14">
      <c r="A14" s="111">
        <f t="shared" si="0"/>
        <v>4</v>
      </c>
      <c r="B14" s="95"/>
      <c r="C14" s="139"/>
      <c r="D14" s="9"/>
      <c r="E14" s="113"/>
      <c r="F14" s="113"/>
      <c r="G14" s="9"/>
    </row>
    <row r="15" spans="1:14" ht="25">
      <c r="A15" s="111">
        <f t="shared" si="0"/>
        <v>5</v>
      </c>
      <c r="B15" s="221">
        <v>44927</v>
      </c>
      <c r="C15" s="139">
        <v>-75103.039241580002</v>
      </c>
      <c r="D15" s="9">
        <f>ROUND(+C15*$L$15,0)</f>
        <v>-64051</v>
      </c>
      <c r="E15" s="131">
        <f>365-30</f>
        <v>335</v>
      </c>
      <c r="F15" s="130">
        <f t="shared" ref="F15:F26" si="1">ROUND(+E15/365,6)</f>
        <v>0.91780799999999996</v>
      </c>
      <c r="G15" s="9">
        <f>ROUND(+D15*F15,0)</f>
        <v>-58787</v>
      </c>
      <c r="I15" s="115"/>
      <c r="J15" s="115"/>
      <c r="L15" s="140">
        <v>0.85283600000000004</v>
      </c>
      <c r="M15" s="95"/>
      <c r="N15" s="116" t="s">
        <v>250</v>
      </c>
    </row>
    <row r="16" spans="1:14">
      <c r="A16" s="111">
        <f t="shared" si="0"/>
        <v>6</v>
      </c>
      <c r="B16" s="221">
        <v>44958</v>
      </c>
      <c r="C16" s="139">
        <v>-150206.07848316</v>
      </c>
      <c r="D16" s="9">
        <f>ROUND(+C16*$L$15,0)</f>
        <v>-128101</v>
      </c>
      <c r="E16" s="131">
        <f>+E15-28</f>
        <v>307</v>
      </c>
      <c r="F16" s="130">
        <f t="shared" si="1"/>
        <v>0.84109599999999995</v>
      </c>
      <c r="G16" s="9">
        <f t="shared" ref="G16:G26" si="2">ROUND(+D16*F16,0)</f>
        <v>-107745</v>
      </c>
      <c r="I16" s="115"/>
      <c r="J16" s="115"/>
    </row>
    <row r="17" spans="1:14">
      <c r="A17" s="111">
        <f t="shared" si="0"/>
        <v>7</v>
      </c>
      <c r="B17" s="221">
        <v>44986</v>
      </c>
      <c r="C17" s="139">
        <v>-219088.95006474</v>
      </c>
      <c r="D17" s="9">
        <f>ROUND(+C17*$L$15,0)</f>
        <v>-186847</v>
      </c>
      <c r="E17" s="131">
        <f>+E16-31</f>
        <v>276</v>
      </c>
      <c r="F17" s="130">
        <f t="shared" si="1"/>
        <v>0.75616399999999995</v>
      </c>
      <c r="G17" s="9">
        <f t="shared" si="2"/>
        <v>-141287</v>
      </c>
      <c r="I17" s="115"/>
      <c r="J17" s="115"/>
      <c r="N17" s="132" t="s">
        <v>283</v>
      </c>
    </row>
    <row r="18" spans="1:14" ht="13">
      <c r="A18" s="111">
        <f t="shared" si="0"/>
        <v>8</v>
      </c>
      <c r="B18" s="221">
        <v>45017</v>
      </c>
      <c r="C18" s="139">
        <v>-287971.82164631999</v>
      </c>
      <c r="D18" s="9">
        <f>ROUND(+C18*$L$15,0)</f>
        <v>-245593</v>
      </c>
      <c r="E18" s="131">
        <f>+E17-30</f>
        <v>246</v>
      </c>
      <c r="F18" s="130">
        <f t="shared" si="1"/>
        <v>0.67397300000000004</v>
      </c>
      <c r="G18" s="9">
        <f t="shared" si="2"/>
        <v>-165523</v>
      </c>
      <c r="I18" s="115"/>
      <c r="J18" s="115"/>
      <c r="N18" s="137" t="s">
        <v>285</v>
      </c>
    </row>
    <row r="19" spans="1:14" ht="13">
      <c r="A19" s="111">
        <f t="shared" si="0"/>
        <v>9</v>
      </c>
      <c r="B19" s="221">
        <v>45047</v>
      </c>
      <c r="C19" s="139">
        <v>-355008.89502190001</v>
      </c>
      <c r="D19" s="9">
        <f t="shared" ref="D19:D26" si="3">ROUND(+C19*$L$15,0)</f>
        <v>-302764</v>
      </c>
      <c r="E19" s="131">
        <f>+E18-31</f>
        <v>215</v>
      </c>
      <c r="F19" s="130">
        <f t="shared" si="1"/>
        <v>0.58904100000000004</v>
      </c>
      <c r="G19" s="9">
        <f t="shared" si="2"/>
        <v>-178340</v>
      </c>
      <c r="I19" s="115"/>
      <c r="J19" s="115"/>
      <c r="N19" s="137" t="s">
        <v>286</v>
      </c>
    </row>
    <row r="20" spans="1:14">
      <c r="A20" s="111">
        <f t="shared" si="0"/>
        <v>10</v>
      </c>
      <c r="B20" s="221">
        <v>45078</v>
      </c>
      <c r="C20" s="139">
        <v>-419293.82472348004</v>
      </c>
      <c r="D20" s="9">
        <f t="shared" si="3"/>
        <v>-357589</v>
      </c>
      <c r="E20" s="131">
        <f>+E19-30</f>
        <v>185</v>
      </c>
      <c r="F20" s="130">
        <f t="shared" si="1"/>
        <v>0.50684899999999999</v>
      </c>
      <c r="G20" s="9">
        <f t="shared" si="2"/>
        <v>-181244</v>
      </c>
      <c r="I20" s="115"/>
      <c r="J20" s="115"/>
    </row>
    <row r="21" spans="1:14">
      <c r="A21" s="111">
        <f t="shared" si="0"/>
        <v>11</v>
      </c>
      <c r="B21" s="221">
        <v>45108</v>
      </c>
      <c r="C21" s="139">
        <v>-483578.75442506006</v>
      </c>
      <c r="D21" s="9">
        <f t="shared" si="3"/>
        <v>-412413</v>
      </c>
      <c r="E21" s="131">
        <f>+E20-31</f>
        <v>154</v>
      </c>
      <c r="F21" s="130">
        <f t="shared" si="1"/>
        <v>0.42191800000000002</v>
      </c>
      <c r="G21" s="9">
        <f t="shared" si="2"/>
        <v>-174004</v>
      </c>
      <c r="I21" s="115"/>
      <c r="J21" s="115"/>
    </row>
    <row r="22" spans="1:14">
      <c r="A22" s="111">
        <f t="shared" si="0"/>
        <v>12</v>
      </c>
      <c r="B22" s="221">
        <v>45139</v>
      </c>
      <c r="C22" s="139">
        <v>-547863.68412664009</v>
      </c>
      <c r="D22" s="9">
        <f t="shared" si="3"/>
        <v>-467238</v>
      </c>
      <c r="E22" s="131">
        <f>+E21-31</f>
        <v>123</v>
      </c>
      <c r="F22" s="130">
        <f t="shared" si="1"/>
        <v>0.33698600000000001</v>
      </c>
      <c r="G22" s="9">
        <f t="shared" si="2"/>
        <v>-157453</v>
      </c>
      <c r="I22" s="115"/>
      <c r="J22" s="115"/>
    </row>
    <row r="23" spans="1:14">
      <c r="A23" s="111">
        <f t="shared" si="0"/>
        <v>13</v>
      </c>
      <c r="B23" s="221">
        <v>45170</v>
      </c>
      <c r="C23" s="139">
        <v>-612148.61382822006</v>
      </c>
      <c r="D23" s="9">
        <f t="shared" si="3"/>
        <v>-522062</v>
      </c>
      <c r="E23" s="131">
        <f>+E22-30</f>
        <v>93</v>
      </c>
      <c r="F23" s="130">
        <f t="shared" si="1"/>
        <v>0.25479499999999999</v>
      </c>
      <c r="G23" s="9">
        <f t="shared" si="2"/>
        <v>-133019</v>
      </c>
      <c r="I23" s="115"/>
      <c r="J23" s="115"/>
    </row>
    <row r="24" spans="1:14">
      <c r="A24" s="111">
        <f t="shared" si="0"/>
        <v>14</v>
      </c>
      <c r="B24" s="221">
        <v>45200</v>
      </c>
      <c r="C24" s="139">
        <v>-676433.54352980002</v>
      </c>
      <c r="D24" s="9">
        <f t="shared" si="3"/>
        <v>-576887</v>
      </c>
      <c r="E24" s="131">
        <f>+E23-31</f>
        <v>62</v>
      </c>
      <c r="F24" s="130">
        <f t="shared" si="1"/>
        <v>0.16986299999999999</v>
      </c>
      <c r="G24" s="9">
        <f t="shared" si="2"/>
        <v>-97992</v>
      </c>
      <c r="I24" s="115"/>
      <c r="J24" s="115"/>
    </row>
    <row r="25" spans="1:14">
      <c r="A25" s="111">
        <f t="shared" si="0"/>
        <v>15</v>
      </c>
      <c r="B25" s="221">
        <v>45231</v>
      </c>
      <c r="C25" s="139">
        <v>-740718.47323137999</v>
      </c>
      <c r="D25" s="9">
        <f t="shared" si="3"/>
        <v>-631711</v>
      </c>
      <c r="E25" s="131">
        <f>+E24-30</f>
        <v>32</v>
      </c>
      <c r="F25" s="130">
        <f t="shared" si="1"/>
        <v>8.7670999999999999E-2</v>
      </c>
      <c r="G25" s="9">
        <f t="shared" si="2"/>
        <v>-55383</v>
      </c>
      <c r="I25" s="115"/>
      <c r="J25" s="115"/>
    </row>
    <row r="26" spans="1:14">
      <c r="A26" s="111">
        <f t="shared" si="0"/>
        <v>16</v>
      </c>
      <c r="B26" s="221">
        <v>45261</v>
      </c>
      <c r="C26" s="139">
        <v>-805003.40293295996</v>
      </c>
      <c r="D26" s="9">
        <f t="shared" si="3"/>
        <v>-686536</v>
      </c>
      <c r="E26" s="131">
        <f>+E25-31</f>
        <v>1</v>
      </c>
      <c r="F26" s="130">
        <f t="shared" si="1"/>
        <v>2.7399999999999998E-3</v>
      </c>
      <c r="G26" s="9">
        <f t="shared" si="2"/>
        <v>-1881</v>
      </c>
      <c r="I26" s="115"/>
      <c r="J26" s="115"/>
    </row>
    <row r="27" spans="1:14" ht="13">
      <c r="A27" s="111">
        <f t="shared" si="0"/>
        <v>17</v>
      </c>
      <c r="B27" s="95"/>
      <c r="C27" s="95"/>
      <c r="D27" s="95"/>
      <c r="E27" s="95"/>
      <c r="F27" s="117" t="s">
        <v>240</v>
      </c>
      <c r="G27" s="118">
        <f>SUM(G11:G26)</f>
        <v>-30055053.506826311</v>
      </c>
    </row>
    <row r="28" spans="1:14">
      <c r="A28" s="111">
        <f t="shared" si="0"/>
        <v>18</v>
      </c>
      <c r="B28" s="95"/>
      <c r="C28" s="95"/>
      <c r="D28" s="95"/>
      <c r="E28" s="95"/>
      <c r="F28" s="95"/>
      <c r="G28" s="95"/>
    </row>
    <row r="29" spans="1:14">
      <c r="A29" s="111">
        <f t="shared" si="0"/>
        <v>19</v>
      </c>
      <c r="B29" s="95"/>
      <c r="C29" s="95"/>
      <c r="D29" s="95"/>
      <c r="E29" s="95"/>
      <c r="F29" s="95"/>
      <c r="G29" s="95"/>
    </row>
    <row r="30" spans="1:14" ht="13">
      <c r="A30" s="111">
        <f t="shared" si="0"/>
        <v>20</v>
      </c>
      <c r="B30" s="110" t="s">
        <v>241</v>
      </c>
      <c r="C30" s="95"/>
      <c r="D30" s="95"/>
      <c r="E30" s="95"/>
      <c r="F30" s="95"/>
      <c r="G30" s="95"/>
    </row>
    <row r="31" spans="1:14" ht="15" customHeight="1">
      <c r="A31" s="111">
        <f t="shared" si="0"/>
        <v>21</v>
      </c>
      <c r="B31" s="221">
        <v>44531</v>
      </c>
      <c r="C31" s="112" t="s">
        <v>239</v>
      </c>
      <c r="D31" s="9"/>
      <c r="E31" s="95"/>
      <c r="F31" s="113"/>
      <c r="G31" s="138">
        <v>37495191</v>
      </c>
      <c r="H31" s="95"/>
      <c r="I31" s="136"/>
    </row>
    <row r="32" spans="1:14">
      <c r="A32" s="101">
        <f t="shared" si="0"/>
        <v>22</v>
      </c>
      <c r="B32" s="95"/>
      <c r="C32" s="9"/>
      <c r="D32" s="9"/>
      <c r="E32" s="95"/>
      <c r="F32" s="113"/>
      <c r="G32" s="139"/>
      <c r="H32" s="95"/>
    </row>
    <row r="33" spans="1:8">
      <c r="A33" s="101">
        <f t="shared" si="0"/>
        <v>23</v>
      </c>
      <c r="B33" s="221">
        <v>44896</v>
      </c>
      <c r="C33" s="9">
        <v>0</v>
      </c>
      <c r="D33" s="9"/>
      <c r="E33" s="113"/>
      <c r="F33" s="114"/>
      <c r="G33" s="139">
        <f>+C33</f>
        <v>0</v>
      </c>
      <c r="H33" s="95"/>
    </row>
    <row r="34" spans="1:8">
      <c r="A34" s="101">
        <f t="shared" si="0"/>
        <v>24</v>
      </c>
      <c r="B34" s="95"/>
      <c r="C34" s="95"/>
      <c r="D34" s="95"/>
      <c r="E34" s="95"/>
      <c r="F34" s="95"/>
      <c r="G34" s="95"/>
      <c r="H34" s="95"/>
    </row>
    <row r="35" spans="1:8">
      <c r="A35" s="101">
        <f t="shared" si="0"/>
        <v>25</v>
      </c>
      <c r="B35" s="221">
        <v>45261</v>
      </c>
      <c r="C35" s="9">
        <v>0</v>
      </c>
      <c r="D35" s="9"/>
      <c r="E35" s="113"/>
      <c r="F35" s="114"/>
      <c r="G35" s="139">
        <v>0</v>
      </c>
      <c r="H35" s="95"/>
    </row>
    <row r="36" spans="1:8">
      <c r="A36" s="101">
        <f t="shared" si="0"/>
        <v>26</v>
      </c>
      <c r="F36" s="119" t="s">
        <v>242</v>
      </c>
      <c r="G36" s="120">
        <f>SUM(G31:G35)</f>
        <v>37495191</v>
      </c>
      <c r="H36" s="95"/>
    </row>
    <row r="37" spans="1:8" ht="13">
      <c r="A37" s="101">
        <f t="shared" si="0"/>
        <v>27</v>
      </c>
      <c r="F37" s="86" t="s">
        <v>243</v>
      </c>
      <c r="G37" s="141">
        <v>0.20250239735128747</v>
      </c>
      <c r="H37" s="95"/>
    </row>
    <row r="38" spans="1:8" ht="13">
      <c r="A38" s="101">
        <f t="shared" si="0"/>
        <v>28</v>
      </c>
      <c r="F38" s="86" t="s">
        <v>244</v>
      </c>
      <c r="G38" s="121">
        <f>+G36*G37</f>
        <v>7592866.0666444181</v>
      </c>
      <c r="H38" s="95"/>
    </row>
    <row r="39" spans="1:8">
      <c r="A39" s="101">
        <f t="shared" si="0"/>
        <v>29</v>
      </c>
    </row>
    <row r="40" spans="1:8">
      <c r="A40" s="101">
        <f t="shared" si="0"/>
        <v>30</v>
      </c>
      <c r="B40" s="4" t="s">
        <v>52</v>
      </c>
    </row>
    <row r="41" spans="1:8" ht="12.75" customHeight="1">
      <c r="A41" s="101">
        <f t="shared" si="0"/>
        <v>31</v>
      </c>
      <c r="B41" s="4"/>
    </row>
    <row r="42" spans="1:8">
      <c r="A42" s="101">
        <f t="shared" si="0"/>
        <v>32</v>
      </c>
      <c r="B42" s="4"/>
    </row>
    <row r="43" spans="1:8">
      <c r="A43" s="101">
        <f t="shared" si="0"/>
        <v>33</v>
      </c>
      <c r="B43" s="4"/>
    </row>
    <row r="44" spans="1:8">
      <c r="A44" s="101">
        <f t="shared" si="0"/>
        <v>34</v>
      </c>
      <c r="B44" s="4"/>
    </row>
    <row r="45" spans="1:8">
      <c r="A45" s="101">
        <f t="shared" si="0"/>
        <v>35</v>
      </c>
      <c r="B45" s="4"/>
    </row>
    <row r="46" spans="1:8">
      <c r="A46" s="101">
        <f t="shared" si="0"/>
        <v>36</v>
      </c>
      <c r="B46" s="129"/>
      <c r="C46" s="129"/>
      <c r="D46" s="129"/>
      <c r="E46" s="129"/>
      <c r="F46" s="129"/>
      <c r="G46" s="129"/>
    </row>
    <row r="47" spans="1:8">
      <c r="A47" s="101">
        <f t="shared" si="0"/>
        <v>37</v>
      </c>
      <c r="B47" s="129"/>
      <c r="C47" s="129"/>
      <c r="D47" s="129"/>
      <c r="E47" s="129"/>
      <c r="F47" s="129"/>
      <c r="G47" s="129"/>
    </row>
    <row r="48" spans="1:8">
      <c r="A48" s="101">
        <f t="shared" si="0"/>
        <v>38</v>
      </c>
      <c r="B48" s="122"/>
    </row>
    <row r="49" spans="1:7">
      <c r="A49" s="101">
        <f t="shared" si="0"/>
        <v>39</v>
      </c>
      <c r="B49" s="122"/>
    </row>
    <row r="50" spans="1:7">
      <c r="A50" s="101">
        <f t="shared" si="0"/>
        <v>40</v>
      </c>
      <c r="B50" s="122"/>
    </row>
    <row r="51" spans="1:7" ht="12.75" customHeight="1">
      <c r="A51" s="101">
        <f t="shared" si="0"/>
        <v>41</v>
      </c>
      <c r="B51" s="209" t="s">
        <v>245</v>
      </c>
      <c r="C51" s="209"/>
      <c r="D51" s="209"/>
      <c r="E51" s="209"/>
      <c r="F51" s="209"/>
      <c r="G51" s="209"/>
    </row>
    <row r="52" spans="1:7">
      <c r="A52" s="101">
        <f t="shared" si="0"/>
        <v>42</v>
      </c>
      <c r="B52" s="209"/>
      <c r="C52" s="209"/>
      <c r="D52" s="209"/>
      <c r="E52" s="209"/>
      <c r="F52" s="209"/>
      <c r="G52" s="209"/>
    </row>
    <row r="53" spans="1:7">
      <c r="A53" s="101">
        <f t="shared" si="0"/>
        <v>43</v>
      </c>
      <c r="B53" s="209"/>
      <c r="C53" s="209"/>
      <c r="D53" s="209"/>
      <c r="E53" s="209"/>
      <c r="F53" s="209"/>
      <c r="G53" s="209"/>
    </row>
    <row r="54" spans="1:7">
      <c r="A54" s="101">
        <f t="shared" si="0"/>
        <v>44</v>
      </c>
      <c r="B54" s="38" t="s">
        <v>246</v>
      </c>
      <c r="C54" s="123"/>
      <c r="D54" s="123"/>
      <c r="E54" s="123"/>
      <c r="F54" s="123"/>
      <c r="G54" s="123"/>
    </row>
    <row r="55" spans="1:7">
      <c r="A55" s="101">
        <f t="shared" si="0"/>
        <v>45</v>
      </c>
      <c r="B55" s="38" t="s">
        <v>247</v>
      </c>
      <c r="C55" s="123"/>
      <c r="D55" s="123"/>
      <c r="E55" s="123"/>
      <c r="F55" s="123"/>
      <c r="G55" s="123"/>
    </row>
    <row r="56" spans="1:7">
      <c r="A56" s="101">
        <f t="shared" si="0"/>
        <v>46</v>
      </c>
      <c r="B56" s="38" t="s">
        <v>248</v>
      </c>
    </row>
    <row r="57" spans="1:7">
      <c r="A57" s="101">
        <f t="shared" si="0"/>
        <v>47</v>
      </c>
      <c r="B57" s="38" t="s">
        <v>282</v>
      </c>
    </row>
    <row r="58" spans="1:7">
      <c r="A58" s="101">
        <f t="shared" si="0"/>
        <v>48</v>
      </c>
    </row>
    <row r="59" spans="1:7" ht="12.75" customHeight="1">
      <c r="A59" s="101">
        <f t="shared" si="0"/>
        <v>49</v>
      </c>
      <c r="B59" s="124" t="s">
        <v>251</v>
      </c>
      <c r="C59" s="124"/>
      <c r="D59" s="124"/>
      <c r="E59" s="124"/>
      <c r="F59" s="124"/>
      <c r="G59" s="124"/>
    </row>
  </sheetData>
  <mergeCells count="4">
    <mergeCell ref="A3:G3"/>
    <mergeCell ref="A4:G4"/>
    <mergeCell ref="A5:G5"/>
    <mergeCell ref="B51:G53"/>
  </mergeCells>
  <pageMargins left="0.7" right="0.7" top="0.75" bottom="0.75" header="0.3" footer="0.3"/>
  <pageSetup scale="90" orientation="portrait" verticalDpi="0" r:id="rId1"/>
  <headerFooter>
    <oddHeader>&amp;CESTIMATED SERVICE YEAR ATRR
BLACK HILLS POWER, INC.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V44"/>
  <sheetViews>
    <sheetView workbookViewId="0">
      <selection activeCell="K23" sqref="C11:K23"/>
    </sheetView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" customWidth="1"/>
    <col min="11" max="11" width="11.84375" customWidth="1"/>
    <col min="12" max="12" width="3.07421875" customWidth="1"/>
    <col min="13" max="13" width="13.53515625" bestFit="1" customWidth="1"/>
    <col min="14" max="15" width="9.3046875" customWidth="1"/>
    <col min="16" max="16" width="9.69140625" bestFit="1" customWidth="1"/>
    <col min="18" max="18" width="9.23046875" bestFit="1" customWidth="1"/>
    <col min="20" max="20" width="10.84375" bestFit="1" customWidth="1"/>
    <col min="261" max="261" width="3.4609375" bestFit="1" customWidth="1"/>
    <col min="262" max="262" width="3.4609375" customWidth="1"/>
    <col min="263" max="263" width="13.3046875" customWidth="1"/>
    <col min="264" max="264" width="2.765625" customWidth="1"/>
    <col min="265" max="265" width="15.3046875" customWidth="1"/>
    <col min="266" max="266" width="3" customWidth="1"/>
    <col min="267" max="267" width="11.84375" bestFit="1" customWidth="1"/>
    <col min="268" max="268" width="3.07421875" customWidth="1"/>
    <col min="269" max="269" width="13.53515625" bestFit="1" customWidth="1"/>
    <col min="270" max="271" width="9.3046875" customWidth="1"/>
    <col min="517" max="517" width="3.4609375" bestFit="1" customWidth="1"/>
    <col min="518" max="518" width="3.4609375" customWidth="1"/>
    <col min="519" max="519" width="13.3046875" customWidth="1"/>
    <col min="520" max="520" width="2.765625" customWidth="1"/>
    <col min="521" max="521" width="15.3046875" customWidth="1"/>
    <col min="522" max="522" width="3" customWidth="1"/>
    <col min="523" max="523" width="11.84375" bestFit="1" customWidth="1"/>
    <col min="524" max="524" width="3.07421875" customWidth="1"/>
    <col min="525" max="525" width="13.53515625" bestFit="1" customWidth="1"/>
    <col min="526" max="527" width="9.3046875" customWidth="1"/>
    <col min="773" max="773" width="3.4609375" bestFit="1" customWidth="1"/>
    <col min="774" max="774" width="3.4609375" customWidth="1"/>
    <col min="775" max="775" width="13.3046875" customWidth="1"/>
    <col min="776" max="776" width="2.765625" customWidth="1"/>
    <col min="777" max="777" width="15.3046875" customWidth="1"/>
    <col min="778" max="778" width="3" customWidth="1"/>
    <col min="779" max="779" width="11.84375" bestFit="1" customWidth="1"/>
    <col min="780" max="780" width="3.07421875" customWidth="1"/>
    <col min="781" max="781" width="13.53515625" bestFit="1" customWidth="1"/>
    <col min="782" max="783" width="9.3046875" customWidth="1"/>
    <col min="1029" max="1029" width="3.4609375" bestFit="1" customWidth="1"/>
    <col min="1030" max="1030" width="3.4609375" customWidth="1"/>
    <col min="1031" max="1031" width="13.3046875" customWidth="1"/>
    <col min="1032" max="1032" width="2.765625" customWidth="1"/>
    <col min="1033" max="1033" width="15.3046875" customWidth="1"/>
    <col min="1034" max="1034" width="3" customWidth="1"/>
    <col min="1035" max="1035" width="11.84375" bestFit="1" customWidth="1"/>
    <col min="1036" max="1036" width="3.07421875" customWidth="1"/>
    <col min="1037" max="1037" width="13.53515625" bestFit="1" customWidth="1"/>
    <col min="1038" max="1039" width="9.3046875" customWidth="1"/>
    <col min="1285" max="1285" width="3.4609375" bestFit="1" customWidth="1"/>
    <col min="1286" max="1286" width="3.4609375" customWidth="1"/>
    <col min="1287" max="1287" width="13.3046875" customWidth="1"/>
    <col min="1288" max="1288" width="2.765625" customWidth="1"/>
    <col min="1289" max="1289" width="15.3046875" customWidth="1"/>
    <col min="1290" max="1290" width="3" customWidth="1"/>
    <col min="1291" max="1291" width="11.84375" bestFit="1" customWidth="1"/>
    <col min="1292" max="1292" width="3.07421875" customWidth="1"/>
    <col min="1293" max="1293" width="13.53515625" bestFit="1" customWidth="1"/>
    <col min="1294" max="1295" width="9.3046875" customWidth="1"/>
    <col min="1541" max="1541" width="3.4609375" bestFit="1" customWidth="1"/>
    <col min="1542" max="1542" width="3.4609375" customWidth="1"/>
    <col min="1543" max="1543" width="13.3046875" customWidth="1"/>
    <col min="1544" max="1544" width="2.765625" customWidth="1"/>
    <col min="1545" max="1545" width="15.3046875" customWidth="1"/>
    <col min="1546" max="1546" width="3" customWidth="1"/>
    <col min="1547" max="1547" width="11.84375" bestFit="1" customWidth="1"/>
    <col min="1548" max="1548" width="3.07421875" customWidth="1"/>
    <col min="1549" max="1549" width="13.53515625" bestFit="1" customWidth="1"/>
    <col min="1550" max="1551" width="9.3046875" customWidth="1"/>
    <col min="1797" max="1797" width="3.4609375" bestFit="1" customWidth="1"/>
    <col min="1798" max="1798" width="3.4609375" customWidth="1"/>
    <col min="1799" max="1799" width="13.3046875" customWidth="1"/>
    <col min="1800" max="1800" width="2.765625" customWidth="1"/>
    <col min="1801" max="1801" width="15.3046875" customWidth="1"/>
    <col min="1802" max="1802" width="3" customWidth="1"/>
    <col min="1803" max="1803" width="11.84375" bestFit="1" customWidth="1"/>
    <col min="1804" max="1804" width="3.07421875" customWidth="1"/>
    <col min="1805" max="1805" width="13.53515625" bestFit="1" customWidth="1"/>
    <col min="1806" max="1807" width="9.3046875" customWidth="1"/>
    <col min="2053" max="2053" width="3.4609375" bestFit="1" customWidth="1"/>
    <col min="2054" max="2054" width="3.4609375" customWidth="1"/>
    <col min="2055" max="2055" width="13.3046875" customWidth="1"/>
    <col min="2056" max="2056" width="2.765625" customWidth="1"/>
    <col min="2057" max="2057" width="15.3046875" customWidth="1"/>
    <col min="2058" max="2058" width="3" customWidth="1"/>
    <col min="2059" max="2059" width="11.84375" bestFit="1" customWidth="1"/>
    <col min="2060" max="2060" width="3.07421875" customWidth="1"/>
    <col min="2061" max="2061" width="13.53515625" bestFit="1" customWidth="1"/>
    <col min="2062" max="2063" width="9.3046875" customWidth="1"/>
    <col min="2309" max="2309" width="3.4609375" bestFit="1" customWidth="1"/>
    <col min="2310" max="2310" width="3.4609375" customWidth="1"/>
    <col min="2311" max="2311" width="13.3046875" customWidth="1"/>
    <col min="2312" max="2312" width="2.765625" customWidth="1"/>
    <col min="2313" max="2313" width="15.3046875" customWidth="1"/>
    <col min="2314" max="2314" width="3" customWidth="1"/>
    <col min="2315" max="2315" width="11.84375" bestFit="1" customWidth="1"/>
    <col min="2316" max="2316" width="3.07421875" customWidth="1"/>
    <col min="2317" max="2317" width="13.53515625" bestFit="1" customWidth="1"/>
    <col min="2318" max="2319" width="9.3046875" customWidth="1"/>
    <col min="2565" max="2565" width="3.4609375" bestFit="1" customWidth="1"/>
    <col min="2566" max="2566" width="3.4609375" customWidth="1"/>
    <col min="2567" max="2567" width="13.3046875" customWidth="1"/>
    <col min="2568" max="2568" width="2.765625" customWidth="1"/>
    <col min="2569" max="2569" width="15.3046875" customWidth="1"/>
    <col min="2570" max="2570" width="3" customWidth="1"/>
    <col min="2571" max="2571" width="11.84375" bestFit="1" customWidth="1"/>
    <col min="2572" max="2572" width="3.07421875" customWidth="1"/>
    <col min="2573" max="2573" width="13.53515625" bestFit="1" customWidth="1"/>
    <col min="2574" max="2575" width="9.3046875" customWidth="1"/>
    <col min="2821" max="2821" width="3.4609375" bestFit="1" customWidth="1"/>
    <col min="2822" max="2822" width="3.4609375" customWidth="1"/>
    <col min="2823" max="2823" width="13.3046875" customWidth="1"/>
    <col min="2824" max="2824" width="2.765625" customWidth="1"/>
    <col min="2825" max="2825" width="15.3046875" customWidth="1"/>
    <col min="2826" max="2826" width="3" customWidth="1"/>
    <col min="2827" max="2827" width="11.84375" bestFit="1" customWidth="1"/>
    <col min="2828" max="2828" width="3.07421875" customWidth="1"/>
    <col min="2829" max="2829" width="13.53515625" bestFit="1" customWidth="1"/>
    <col min="2830" max="2831" width="9.3046875" customWidth="1"/>
    <col min="3077" max="3077" width="3.4609375" bestFit="1" customWidth="1"/>
    <col min="3078" max="3078" width="3.4609375" customWidth="1"/>
    <col min="3079" max="3079" width="13.3046875" customWidth="1"/>
    <col min="3080" max="3080" width="2.765625" customWidth="1"/>
    <col min="3081" max="3081" width="15.3046875" customWidth="1"/>
    <col min="3082" max="3082" width="3" customWidth="1"/>
    <col min="3083" max="3083" width="11.84375" bestFit="1" customWidth="1"/>
    <col min="3084" max="3084" width="3.07421875" customWidth="1"/>
    <col min="3085" max="3085" width="13.53515625" bestFit="1" customWidth="1"/>
    <col min="3086" max="3087" width="9.3046875" customWidth="1"/>
    <col min="3333" max="3333" width="3.4609375" bestFit="1" customWidth="1"/>
    <col min="3334" max="3334" width="3.4609375" customWidth="1"/>
    <col min="3335" max="3335" width="13.3046875" customWidth="1"/>
    <col min="3336" max="3336" width="2.765625" customWidth="1"/>
    <col min="3337" max="3337" width="15.3046875" customWidth="1"/>
    <col min="3338" max="3338" width="3" customWidth="1"/>
    <col min="3339" max="3339" width="11.84375" bestFit="1" customWidth="1"/>
    <col min="3340" max="3340" width="3.07421875" customWidth="1"/>
    <col min="3341" max="3341" width="13.53515625" bestFit="1" customWidth="1"/>
    <col min="3342" max="3343" width="9.3046875" customWidth="1"/>
    <col min="3589" max="3589" width="3.4609375" bestFit="1" customWidth="1"/>
    <col min="3590" max="3590" width="3.4609375" customWidth="1"/>
    <col min="3591" max="3591" width="13.3046875" customWidth="1"/>
    <col min="3592" max="3592" width="2.765625" customWidth="1"/>
    <col min="3593" max="3593" width="15.3046875" customWidth="1"/>
    <col min="3594" max="3594" width="3" customWidth="1"/>
    <col min="3595" max="3595" width="11.84375" bestFit="1" customWidth="1"/>
    <col min="3596" max="3596" width="3.07421875" customWidth="1"/>
    <col min="3597" max="3597" width="13.53515625" bestFit="1" customWidth="1"/>
    <col min="3598" max="3599" width="9.3046875" customWidth="1"/>
    <col min="3845" max="3845" width="3.4609375" bestFit="1" customWidth="1"/>
    <col min="3846" max="3846" width="3.4609375" customWidth="1"/>
    <col min="3847" max="3847" width="13.3046875" customWidth="1"/>
    <col min="3848" max="3848" width="2.765625" customWidth="1"/>
    <col min="3849" max="3849" width="15.3046875" customWidth="1"/>
    <col min="3850" max="3850" width="3" customWidth="1"/>
    <col min="3851" max="3851" width="11.84375" bestFit="1" customWidth="1"/>
    <col min="3852" max="3852" width="3.07421875" customWidth="1"/>
    <col min="3853" max="3853" width="13.53515625" bestFit="1" customWidth="1"/>
    <col min="3854" max="3855" width="9.3046875" customWidth="1"/>
    <col min="4101" max="4101" width="3.4609375" bestFit="1" customWidth="1"/>
    <col min="4102" max="4102" width="3.4609375" customWidth="1"/>
    <col min="4103" max="4103" width="13.3046875" customWidth="1"/>
    <col min="4104" max="4104" width="2.765625" customWidth="1"/>
    <col min="4105" max="4105" width="15.3046875" customWidth="1"/>
    <col min="4106" max="4106" width="3" customWidth="1"/>
    <col min="4107" max="4107" width="11.84375" bestFit="1" customWidth="1"/>
    <col min="4108" max="4108" width="3.07421875" customWidth="1"/>
    <col min="4109" max="4109" width="13.53515625" bestFit="1" customWidth="1"/>
    <col min="4110" max="4111" width="9.3046875" customWidth="1"/>
    <col min="4357" max="4357" width="3.4609375" bestFit="1" customWidth="1"/>
    <col min="4358" max="4358" width="3.4609375" customWidth="1"/>
    <col min="4359" max="4359" width="13.3046875" customWidth="1"/>
    <col min="4360" max="4360" width="2.765625" customWidth="1"/>
    <col min="4361" max="4361" width="15.3046875" customWidth="1"/>
    <col min="4362" max="4362" width="3" customWidth="1"/>
    <col min="4363" max="4363" width="11.84375" bestFit="1" customWidth="1"/>
    <col min="4364" max="4364" width="3.07421875" customWidth="1"/>
    <col min="4365" max="4365" width="13.53515625" bestFit="1" customWidth="1"/>
    <col min="4366" max="4367" width="9.3046875" customWidth="1"/>
    <col min="4613" max="4613" width="3.4609375" bestFit="1" customWidth="1"/>
    <col min="4614" max="4614" width="3.4609375" customWidth="1"/>
    <col min="4615" max="4615" width="13.3046875" customWidth="1"/>
    <col min="4616" max="4616" width="2.765625" customWidth="1"/>
    <col min="4617" max="4617" width="15.3046875" customWidth="1"/>
    <col min="4618" max="4618" width="3" customWidth="1"/>
    <col min="4619" max="4619" width="11.84375" bestFit="1" customWidth="1"/>
    <col min="4620" max="4620" width="3.07421875" customWidth="1"/>
    <col min="4621" max="4621" width="13.53515625" bestFit="1" customWidth="1"/>
    <col min="4622" max="4623" width="9.3046875" customWidth="1"/>
    <col min="4869" max="4869" width="3.4609375" bestFit="1" customWidth="1"/>
    <col min="4870" max="4870" width="3.4609375" customWidth="1"/>
    <col min="4871" max="4871" width="13.3046875" customWidth="1"/>
    <col min="4872" max="4872" width="2.765625" customWidth="1"/>
    <col min="4873" max="4873" width="15.3046875" customWidth="1"/>
    <col min="4874" max="4874" width="3" customWidth="1"/>
    <col min="4875" max="4875" width="11.84375" bestFit="1" customWidth="1"/>
    <col min="4876" max="4876" width="3.07421875" customWidth="1"/>
    <col min="4877" max="4877" width="13.53515625" bestFit="1" customWidth="1"/>
    <col min="4878" max="4879" width="9.3046875" customWidth="1"/>
    <col min="5125" max="5125" width="3.4609375" bestFit="1" customWidth="1"/>
    <col min="5126" max="5126" width="3.4609375" customWidth="1"/>
    <col min="5127" max="5127" width="13.3046875" customWidth="1"/>
    <col min="5128" max="5128" width="2.765625" customWidth="1"/>
    <col min="5129" max="5129" width="15.3046875" customWidth="1"/>
    <col min="5130" max="5130" width="3" customWidth="1"/>
    <col min="5131" max="5131" width="11.84375" bestFit="1" customWidth="1"/>
    <col min="5132" max="5132" width="3.07421875" customWidth="1"/>
    <col min="5133" max="5133" width="13.53515625" bestFit="1" customWidth="1"/>
    <col min="5134" max="5135" width="9.3046875" customWidth="1"/>
    <col min="5381" max="5381" width="3.4609375" bestFit="1" customWidth="1"/>
    <col min="5382" max="5382" width="3.4609375" customWidth="1"/>
    <col min="5383" max="5383" width="13.3046875" customWidth="1"/>
    <col min="5384" max="5384" width="2.765625" customWidth="1"/>
    <col min="5385" max="5385" width="15.3046875" customWidth="1"/>
    <col min="5386" max="5386" width="3" customWidth="1"/>
    <col min="5387" max="5387" width="11.84375" bestFit="1" customWidth="1"/>
    <col min="5388" max="5388" width="3.07421875" customWidth="1"/>
    <col min="5389" max="5389" width="13.53515625" bestFit="1" customWidth="1"/>
    <col min="5390" max="5391" width="9.3046875" customWidth="1"/>
    <col min="5637" max="5637" width="3.4609375" bestFit="1" customWidth="1"/>
    <col min="5638" max="5638" width="3.4609375" customWidth="1"/>
    <col min="5639" max="5639" width="13.3046875" customWidth="1"/>
    <col min="5640" max="5640" width="2.765625" customWidth="1"/>
    <col min="5641" max="5641" width="15.3046875" customWidth="1"/>
    <col min="5642" max="5642" width="3" customWidth="1"/>
    <col min="5643" max="5643" width="11.84375" bestFit="1" customWidth="1"/>
    <col min="5644" max="5644" width="3.07421875" customWidth="1"/>
    <col min="5645" max="5645" width="13.53515625" bestFit="1" customWidth="1"/>
    <col min="5646" max="5647" width="9.3046875" customWidth="1"/>
    <col min="5893" max="5893" width="3.4609375" bestFit="1" customWidth="1"/>
    <col min="5894" max="5894" width="3.4609375" customWidth="1"/>
    <col min="5895" max="5895" width="13.3046875" customWidth="1"/>
    <col min="5896" max="5896" width="2.765625" customWidth="1"/>
    <col min="5897" max="5897" width="15.3046875" customWidth="1"/>
    <col min="5898" max="5898" width="3" customWidth="1"/>
    <col min="5899" max="5899" width="11.84375" bestFit="1" customWidth="1"/>
    <col min="5900" max="5900" width="3.07421875" customWidth="1"/>
    <col min="5901" max="5901" width="13.53515625" bestFit="1" customWidth="1"/>
    <col min="5902" max="5903" width="9.3046875" customWidth="1"/>
    <col min="6149" max="6149" width="3.4609375" bestFit="1" customWidth="1"/>
    <col min="6150" max="6150" width="3.4609375" customWidth="1"/>
    <col min="6151" max="6151" width="13.3046875" customWidth="1"/>
    <col min="6152" max="6152" width="2.765625" customWidth="1"/>
    <col min="6153" max="6153" width="15.3046875" customWidth="1"/>
    <col min="6154" max="6154" width="3" customWidth="1"/>
    <col min="6155" max="6155" width="11.84375" bestFit="1" customWidth="1"/>
    <col min="6156" max="6156" width="3.07421875" customWidth="1"/>
    <col min="6157" max="6157" width="13.53515625" bestFit="1" customWidth="1"/>
    <col min="6158" max="6159" width="9.3046875" customWidth="1"/>
    <col min="6405" max="6405" width="3.4609375" bestFit="1" customWidth="1"/>
    <col min="6406" max="6406" width="3.4609375" customWidth="1"/>
    <col min="6407" max="6407" width="13.3046875" customWidth="1"/>
    <col min="6408" max="6408" width="2.765625" customWidth="1"/>
    <col min="6409" max="6409" width="15.3046875" customWidth="1"/>
    <col min="6410" max="6410" width="3" customWidth="1"/>
    <col min="6411" max="6411" width="11.84375" bestFit="1" customWidth="1"/>
    <col min="6412" max="6412" width="3.07421875" customWidth="1"/>
    <col min="6413" max="6413" width="13.53515625" bestFit="1" customWidth="1"/>
    <col min="6414" max="6415" width="9.3046875" customWidth="1"/>
    <col min="6661" max="6661" width="3.4609375" bestFit="1" customWidth="1"/>
    <col min="6662" max="6662" width="3.4609375" customWidth="1"/>
    <col min="6663" max="6663" width="13.3046875" customWidth="1"/>
    <col min="6664" max="6664" width="2.765625" customWidth="1"/>
    <col min="6665" max="6665" width="15.3046875" customWidth="1"/>
    <col min="6666" max="6666" width="3" customWidth="1"/>
    <col min="6667" max="6667" width="11.84375" bestFit="1" customWidth="1"/>
    <col min="6668" max="6668" width="3.07421875" customWidth="1"/>
    <col min="6669" max="6669" width="13.53515625" bestFit="1" customWidth="1"/>
    <col min="6670" max="6671" width="9.3046875" customWidth="1"/>
    <col min="6917" max="6917" width="3.4609375" bestFit="1" customWidth="1"/>
    <col min="6918" max="6918" width="3.4609375" customWidth="1"/>
    <col min="6919" max="6919" width="13.3046875" customWidth="1"/>
    <col min="6920" max="6920" width="2.765625" customWidth="1"/>
    <col min="6921" max="6921" width="15.3046875" customWidth="1"/>
    <col min="6922" max="6922" width="3" customWidth="1"/>
    <col min="6923" max="6923" width="11.84375" bestFit="1" customWidth="1"/>
    <col min="6924" max="6924" width="3.07421875" customWidth="1"/>
    <col min="6925" max="6925" width="13.53515625" bestFit="1" customWidth="1"/>
    <col min="6926" max="6927" width="9.3046875" customWidth="1"/>
    <col min="7173" max="7173" width="3.4609375" bestFit="1" customWidth="1"/>
    <col min="7174" max="7174" width="3.4609375" customWidth="1"/>
    <col min="7175" max="7175" width="13.3046875" customWidth="1"/>
    <col min="7176" max="7176" width="2.765625" customWidth="1"/>
    <col min="7177" max="7177" width="15.3046875" customWidth="1"/>
    <col min="7178" max="7178" width="3" customWidth="1"/>
    <col min="7179" max="7179" width="11.84375" bestFit="1" customWidth="1"/>
    <col min="7180" max="7180" width="3.07421875" customWidth="1"/>
    <col min="7181" max="7181" width="13.53515625" bestFit="1" customWidth="1"/>
    <col min="7182" max="7183" width="9.3046875" customWidth="1"/>
    <col min="7429" max="7429" width="3.4609375" bestFit="1" customWidth="1"/>
    <col min="7430" max="7430" width="3.4609375" customWidth="1"/>
    <col min="7431" max="7431" width="13.3046875" customWidth="1"/>
    <col min="7432" max="7432" width="2.765625" customWidth="1"/>
    <col min="7433" max="7433" width="15.3046875" customWidth="1"/>
    <col min="7434" max="7434" width="3" customWidth="1"/>
    <col min="7435" max="7435" width="11.84375" bestFit="1" customWidth="1"/>
    <col min="7436" max="7436" width="3.07421875" customWidth="1"/>
    <col min="7437" max="7437" width="13.53515625" bestFit="1" customWidth="1"/>
    <col min="7438" max="7439" width="9.3046875" customWidth="1"/>
    <col min="7685" max="7685" width="3.4609375" bestFit="1" customWidth="1"/>
    <col min="7686" max="7686" width="3.4609375" customWidth="1"/>
    <col min="7687" max="7687" width="13.3046875" customWidth="1"/>
    <col min="7688" max="7688" width="2.765625" customWidth="1"/>
    <col min="7689" max="7689" width="15.3046875" customWidth="1"/>
    <col min="7690" max="7690" width="3" customWidth="1"/>
    <col min="7691" max="7691" width="11.84375" bestFit="1" customWidth="1"/>
    <col min="7692" max="7692" width="3.07421875" customWidth="1"/>
    <col min="7693" max="7693" width="13.53515625" bestFit="1" customWidth="1"/>
    <col min="7694" max="7695" width="9.3046875" customWidth="1"/>
    <col min="7941" max="7941" width="3.4609375" bestFit="1" customWidth="1"/>
    <col min="7942" max="7942" width="3.4609375" customWidth="1"/>
    <col min="7943" max="7943" width="13.3046875" customWidth="1"/>
    <col min="7944" max="7944" width="2.765625" customWidth="1"/>
    <col min="7945" max="7945" width="15.3046875" customWidth="1"/>
    <col min="7946" max="7946" width="3" customWidth="1"/>
    <col min="7947" max="7947" width="11.84375" bestFit="1" customWidth="1"/>
    <col min="7948" max="7948" width="3.07421875" customWidth="1"/>
    <col min="7949" max="7949" width="13.53515625" bestFit="1" customWidth="1"/>
    <col min="7950" max="7951" width="9.3046875" customWidth="1"/>
    <col min="8197" max="8197" width="3.4609375" bestFit="1" customWidth="1"/>
    <col min="8198" max="8198" width="3.4609375" customWidth="1"/>
    <col min="8199" max="8199" width="13.3046875" customWidth="1"/>
    <col min="8200" max="8200" width="2.765625" customWidth="1"/>
    <col min="8201" max="8201" width="15.3046875" customWidth="1"/>
    <col min="8202" max="8202" width="3" customWidth="1"/>
    <col min="8203" max="8203" width="11.84375" bestFit="1" customWidth="1"/>
    <col min="8204" max="8204" width="3.07421875" customWidth="1"/>
    <col min="8205" max="8205" width="13.53515625" bestFit="1" customWidth="1"/>
    <col min="8206" max="8207" width="9.3046875" customWidth="1"/>
    <col min="8453" max="8453" width="3.4609375" bestFit="1" customWidth="1"/>
    <col min="8454" max="8454" width="3.4609375" customWidth="1"/>
    <col min="8455" max="8455" width="13.3046875" customWidth="1"/>
    <col min="8456" max="8456" width="2.765625" customWidth="1"/>
    <col min="8457" max="8457" width="15.3046875" customWidth="1"/>
    <col min="8458" max="8458" width="3" customWidth="1"/>
    <col min="8459" max="8459" width="11.84375" bestFit="1" customWidth="1"/>
    <col min="8460" max="8460" width="3.07421875" customWidth="1"/>
    <col min="8461" max="8461" width="13.53515625" bestFit="1" customWidth="1"/>
    <col min="8462" max="8463" width="9.3046875" customWidth="1"/>
    <col min="8709" max="8709" width="3.4609375" bestFit="1" customWidth="1"/>
    <col min="8710" max="8710" width="3.4609375" customWidth="1"/>
    <col min="8711" max="8711" width="13.3046875" customWidth="1"/>
    <col min="8712" max="8712" width="2.765625" customWidth="1"/>
    <col min="8713" max="8713" width="15.3046875" customWidth="1"/>
    <col min="8714" max="8714" width="3" customWidth="1"/>
    <col min="8715" max="8715" width="11.84375" bestFit="1" customWidth="1"/>
    <col min="8716" max="8716" width="3.07421875" customWidth="1"/>
    <col min="8717" max="8717" width="13.53515625" bestFit="1" customWidth="1"/>
    <col min="8718" max="8719" width="9.3046875" customWidth="1"/>
    <col min="8965" max="8965" width="3.4609375" bestFit="1" customWidth="1"/>
    <col min="8966" max="8966" width="3.4609375" customWidth="1"/>
    <col min="8967" max="8967" width="13.3046875" customWidth="1"/>
    <col min="8968" max="8968" width="2.765625" customWidth="1"/>
    <col min="8969" max="8969" width="15.3046875" customWidth="1"/>
    <col min="8970" max="8970" width="3" customWidth="1"/>
    <col min="8971" max="8971" width="11.84375" bestFit="1" customWidth="1"/>
    <col min="8972" max="8972" width="3.07421875" customWidth="1"/>
    <col min="8973" max="8973" width="13.53515625" bestFit="1" customWidth="1"/>
    <col min="8974" max="8975" width="9.3046875" customWidth="1"/>
    <col min="9221" max="9221" width="3.4609375" bestFit="1" customWidth="1"/>
    <col min="9222" max="9222" width="3.4609375" customWidth="1"/>
    <col min="9223" max="9223" width="13.3046875" customWidth="1"/>
    <col min="9224" max="9224" width="2.765625" customWidth="1"/>
    <col min="9225" max="9225" width="15.3046875" customWidth="1"/>
    <col min="9226" max="9226" width="3" customWidth="1"/>
    <col min="9227" max="9227" width="11.84375" bestFit="1" customWidth="1"/>
    <col min="9228" max="9228" width="3.07421875" customWidth="1"/>
    <col min="9229" max="9229" width="13.53515625" bestFit="1" customWidth="1"/>
    <col min="9230" max="9231" width="9.3046875" customWidth="1"/>
    <col min="9477" max="9477" width="3.4609375" bestFit="1" customWidth="1"/>
    <col min="9478" max="9478" width="3.4609375" customWidth="1"/>
    <col min="9479" max="9479" width="13.3046875" customWidth="1"/>
    <col min="9480" max="9480" width="2.765625" customWidth="1"/>
    <col min="9481" max="9481" width="15.3046875" customWidth="1"/>
    <col min="9482" max="9482" width="3" customWidth="1"/>
    <col min="9483" max="9483" width="11.84375" bestFit="1" customWidth="1"/>
    <col min="9484" max="9484" width="3.07421875" customWidth="1"/>
    <col min="9485" max="9485" width="13.53515625" bestFit="1" customWidth="1"/>
    <col min="9486" max="9487" width="9.3046875" customWidth="1"/>
    <col min="9733" max="9733" width="3.4609375" bestFit="1" customWidth="1"/>
    <col min="9734" max="9734" width="3.4609375" customWidth="1"/>
    <col min="9735" max="9735" width="13.3046875" customWidth="1"/>
    <col min="9736" max="9736" width="2.765625" customWidth="1"/>
    <col min="9737" max="9737" width="15.3046875" customWidth="1"/>
    <col min="9738" max="9738" width="3" customWidth="1"/>
    <col min="9739" max="9739" width="11.84375" bestFit="1" customWidth="1"/>
    <col min="9740" max="9740" width="3.07421875" customWidth="1"/>
    <col min="9741" max="9741" width="13.53515625" bestFit="1" customWidth="1"/>
    <col min="9742" max="9743" width="9.3046875" customWidth="1"/>
    <col min="9989" max="9989" width="3.4609375" bestFit="1" customWidth="1"/>
    <col min="9990" max="9990" width="3.4609375" customWidth="1"/>
    <col min="9991" max="9991" width="13.3046875" customWidth="1"/>
    <col min="9992" max="9992" width="2.765625" customWidth="1"/>
    <col min="9993" max="9993" width="15.3046875" customWidth="1"/>
    <col min="9994" max="9994" width="3" customWidth="1"/>
    <col min="9995" max="9995" width="11.84375" bestFit="1" customWidth="1"/>
    <col min="9996" max="9996" width="3.07421875" customWidth="1"/>
    <col min="9997" max="9997" width="13.53515625" bestFit="1" customWidth="1"/>
    <col min="9998" max="9999" width="9.3046875" customWidth="1"/>
    <col min="10245" max="10245" width="3.4609375" bestFit="1" customWidth="1"/>
    <col min="10246" max="10246" width="3.4609375" customWidth="1"/>
    <col min="10247" max="10247" width="13.3046875" customWidth="1"/>
    <col min="10248" max="10248" width="2.765625" customWidth="1"/>
    <col min="10249" max="10249" width="15.3046875" customWidth="1"/>
    <col min="10250" max="10250" width="3" customWidth="1"/>
    <col min="10251" max="10251" width="11.84375" bestFit="1" customWidth="1"/>
    <col min="10252" max="10252" width="3.07421875" customWidth="1"/>
    <col min="10253" max="10253" width="13.53515625" bestFit="1" customWidth="1"/>
    <col min="10254" max="10255" width="9.3046875" customWidth="1"/>
    <col min="10501" max="10501" width="3.4609375" bestFit="1" customWidth="1"/>
    <col min="10502" max="10502" width="3.4609375" customWidth="1"/>
    <col min="10503" max="10503" width="13.3046875" customWidth="1"/>
    <col min="10504" max="10504" width="2.765625" customWidth="1"/>
    <col min="10505" max="10505" width="15.3046875" customWidth="1"/>
    <col min="10506" max="10506" width="3" customWidth="1"/>
    <col min="10507" max="10507" width="11.84375" bestFit="1" customWidth="1"/>
    <col min="10508" max="10508" width="3.07421875" customWidth="1"/>
    <col min="10509" max="10509" width="13.53515625" bestFit="1" customWidth="1"/>
    <col min="10510" max="10511" width="9.3046875" customWidth="1"/>
    <col min="10757" max="10757" width="3.4609375" bestFit="1" customWidth="1"/>
    <col min="10758" max="10758" width="3.4609375" customWidth="1"/>
    <col min="10759" max="10759" width="13.3046875" customWidth="1"/>
    <col min="10760" max="10760" width="2.765625" customWidth="1"/>
    <col min="10761" max="10761" width="15.3046875" customWidth="1"/>
    <col min="10762" max="10762" width="3" customWidth="1"/>
    <col min="10763" max="10763" width="11.84375" bestFit="1" customWidth="1"/>
    <col min="10764" max="10764" width="3.07421875" customWidth="1"/>
    <col min="10765" max="10765" width="13.53515625" bestFit="1" customWidth="1"/>
    <col min="10766" max="10767" width="9.3046875" customWidth="1"/>
    <col min="11013" max="11013" width="3.4609375" bestFit="1" customWidth="1"/>
    <col min="11014" max="11014" width="3.4609375" customWidth="1"/>
    <col min="11015" max="11015" width="13.3046875" customWidth="1"/>
    <col min="11016" max="11016" width="2.765625" customWidth="1"/>
    <col min="11017" max="11017" width="15.3046875" customWidth="1"/>
    <col min="11018" max="11018" width="3" customWidth="1"/>
    <col min="11019" max="11019" width="11.84375" bestFit="1" customWidth="1"/>
    <col min="11020" max="11020" width="3.07421875" customWidth="1"/>
    <col min="11021" max="11021" width="13.53515625" bestFit="1" customWidth="1"/>
    <col min="11022" max="11023" width="9.3046875" customWidth="1"/>
    <col min="11269" max="11269" width="3.4609375" bestFit="1" customWidth="1"/>
    <col min="11270" max="11270" width="3.4609375" customWidth="1"/>
    <col min="11271" max="11271" width="13.3046875" customWidth="1"/>
    <col min="11272" max="11272" width="2.765625" customWidth="1"/>
    <col min="11273" max="11273" width="15.3046875" customWidth="1"/>
    <col min="11274" max="11274" width="3" customWidth="1"/>
    <col min="11275" max="11275" width="11.84375" bestFit="1" customWidth="1"/>
    <col min="11276" max="11276" width="3.07421875" customWidth="1"/>
    <col min="11277" max="11277" width="13.53515625" bestFit="1" customWidth="1"/>
    <col min="11278" max="11279" width="9.3046875" customWidth="1"/>
    <col min="11525" max="11525" width="3.4609375" bestFit="1" customWidth="1"/>
    <col min="11526" max="11526" width="3.4609375" customWidth="1"/>
    <col min="11527" max="11527" width="13.3046875" customWidth="1"/>
    <col min="11528" max="11528" width="2.765625" customWidth="1"/>
    <col min="11529" max="11529" width="15.3046875" customWidth="1"/>
    <col min="11530" max="11530" width="3" customWidth="1"/>
    <col min="11531" max="11531" width="11.84375" bestFit="1" customWidth="1"/>
    <col min="11532" max="11532" width="3.07421875" customWidth="1"/>
    <col min="11533" max="11533" width="13.53515625" bestFit="1" customWidth="1"/>
    <col min="11534" max="11535" width="9.3046875" customWidth="1"/>
    <col min="11781" max="11781" width="3.4609375" bestFit="1" customWidth="1"/>
    <col min="11782" max="11782" width="3.4609375" customWidth="1"/>
    <col min="11783" max="11783" width="13.3046875" customWidth="1"/>
    <col min="11784" max="11784" width="2.765625" customWidth="1"/>
    <col min="11785" max="11785" width="15.3046875" customWidth="1"/>
    <col min="11786" max="11786" width="3" customWidth="1"/>
    <col min="11787" max="11787" width="11.84375" bestFit="1" customWidth="1"/>
    <col min="11788" max="11788" width="3.07421875" customWidth="1"/>
    <col min="11789" max="11789" width="13.53515625" bestFit="1" customWidth="1"/>
    <col min="11790" max="11791" width="9.3046875" customWidth="1"/>
    <col min="12037" max="12037" width="3.4609375" bestFit="1" customWidth="1"/>
    <col min="12038" max="12038" width="3.4609375" customWidth="1"/>
    <col min="12039" max="12039" width="13.3046875" customWidth="1"/>
    <col min="12040" max="12040" width="2.765625" customWidth="1"/>
    <col min="12041" max="12041" width="15.3046875" customWidth="1"/>
    <col min="12042" max="12042" width="3" customWidth="1"/>
    <col min="12043" max="12043" width="11.84375" bestFit="1" customWidth="1"/>
    <col min="12044" max="12044" width="3.07421875" customWidth="1"/>
    <col min="12045" max="12045" width="13.53515625" bestFit="1" customWidth="1"/>
    <col min="12046" max="12047" width="9.3046875" customWidth="1"/>
    <col min="12293" max="12293" width="3.4609375" bestFit="1" customWidth="1"/>
    <col min="12294" max="12294" width="3.4609375" customWidth="1"/>
    <col min="12295" max="12295" width="13.3046875" customWidth="1"/>
    <col min="12296" max="12296" width="2.765625" customWidth="1"/>
    <col min="12297" max="12297" width="15.3046875" customWidth="1"/>
    <col min="12298" max="12298" width="3" customWidth="1"/>
    <col min="12299" max="12299" width="11.84375" bestFit="1" customWidth="1"/>
    <col min="12300" max="12300" width="3.07421875" customWidth="1"/>
    <col min="12301" max="12301" width="13.53515625" bestFit="1" customWidth="1"/>
    <col min="12302" max="12303" width="9.3046875" customWidth="1"/>
    <col min="12549" max="12549" width="3.4609375" bestFit="1" customWidth="1"/>
    <col min="12550" max="12550" width="3.4609375" customWidth="1"/>
    <col min="12551" max="12551" width="13.3046875" customWidth="1"/>
    <col min="12552" max="12552" width="2.765625" customWidth="1"/>
    <col min="12553" max="12553" width="15.3046875" customWidth="1"/>
    <col min="12554" max="12554" width="3" customWidth="1"/>
    <col min="12555" max="12555" width="11.84375" bestFit="1" customWidth="1"/>
    <col min="12556" max="12556" width="3.07421875" customWidth="1"/>
    <col min="12557" max="12557" width="13.53515625" bestFit="1" customWidth="1"/>
    <col min="12558" max="12559" width="9.3046875" customWidth="1"/>
    <col min="12805" max="12805" width="3.4609375" bestFit="1" customWidth="1"/>
    <col min="12806" max="12806" width="3.4609375" customWidth="1"/>
    <col min="12807" max="12807" width="13.3046875" customWidth="1"/>
    <col min="12808" max="12808" width="2.765625" customWidth="1"/>
    <col min="12809" max="12809" width="15.3046875" customWidth="1"/>
    <col min="12810" max="12810" width="3" customWidth="1"/>
    <col min="12811" max="12811" width="11.84375" bestFit="1" customWidth="1"/>
    <col min="12812" max="12812" width="3.07421875" customWidth="1"/>
    <col min="12813" max="12813" width="13.53515625" bestFit="1" customWidth="1"/>
    <col min="12814" max="12815" width="9.3046875" customWidth="1"/>
    <col min="13061" max="13061" width="3.4609375" bestFit="1" customWidth="1"/>
    <col min="13062" max="13062" width="3.4609375" customWidth="1"/>
    <col min="13063" max="13063" width="13.3046875" customWidth="1"/>
    <col min="13064" max="13064" width="2.765625" customWidth="1"/>
    <col min="13065" max="13065" width="15.3046875" customWidth="1"/>
    <col min="13066" max="13066" width="3" customWidth="1"/>
    <col min="13067" max="13067" width="11.84375" bestFit="1" customWidth="1"/>
    <col min="13068" max="13068" width="3.07421875" customWidth="1"/>
    <col min="13069" max="13069" width="13.53515625" bestFit="1" customWidth="1"/>
    <col min="13070" max="13071" width="9.3046875" customWidth="1"/>
    <col min="13317" max="13317" width="3.4609375" bestFit="1" customWidth="1"/>
    <col min="13318" max="13318" width="3.4609375" customWidth="1"/>
    <col min="13319" max="13319" width="13.3046875" customWidth="1"/>
    <col min="13320" max="13320" width="2.765625" customWidth="1"/>
    <col min="13321" max="13321" width="15.3046875" customWidth="1"/>
    <col min="13322" max="13322" width="3" customWidth="1"/>
    <col min="13323" max="13323" width="11.84375" bestFit="1" customWidth="1"/>
    <col min="13324" max="13324" width="3.07421875" customWidth="1"/>
    <col min="13325" max="13325" width="13.53515625" bestFit="1" customWidth="1"/>
    <col min="13326" max="13327" width="9.3046875" customWidth="1"/>
    <col min="13573" max="13573" width="3.4609375" bestFit="1" customWidth="1"/>
    <col min="13574" max="13574" width="3.4609375" customWidth="1"/>
    <col min="13575" max="13575" width="13.3046875" customWidth="1"/>
    <col min="13576" max="13576" width="2.765625" customWidth="1"/>
    <col min="13577" max="13577" width="15.3046875" customWidth="1"/>
    <col min="13578" max="13578" width="3" customWidth="1"/>
    <col min="13579" max="13579" width="11.84375" bestFit="1" customWidth="1"/>
    <col min="13580" max="13580" width="3.07421875" customWidth="1"/>
    <col min="13581" max="13581" width="13.53515625" bestFit="1" customWidth="1"/>
    <col min="13582" max="13583" width="9.3046875" customWidth="1"/>
    <col min="13829" max="13829" width="3.4609375" bestFit="1" customWidth="1"/>
    <col min="13830" max="13830" width="3.4609375" customWidth="1"/>
    <col min="13831" max="13831" width="13.3046875" customWidth="1"/>
    <col min="13832" max="13832" width="2.765625" customWidth="1"/>
    <col min="13833" max="13833" width="15.3046875" customWidth="1"/>
    <col min="13834" max="13834" width="3" customWidth="1"/>
    <col min="13835" max="13835" width="11.84375" bestFit="1" customWidth="1"/>
    <col min="13836" max="13836" width="3.07421875" customWidth="1"/>
    <col min="13837" max="13837" width="13.53515625" bestFit="1" customWidth="1"/>
    <col min="13838" max="13839" width="9.3046875" customWidth="1"/>
    <col min="14085" max="14085" width="3.4609375" bestFit="1" customWidth="1"/>
    <col min="14086" max="14086" width="3.4609375" customWidth="1"/>
    <col min="14087" max="14087" width="13.3046875" customWidth="1"/>
    <col min="14088" max="14088" width="2.765625" customWidth="1"/>
    <col min="14089" max="14089" width="15.3046875" customWidth="1"/>
    <col min="14090" max="14090" width="3" customWidth="1"/>
    <col min="14091" max="14091" width="11.84375" bestFit="1" customWidth="1"/>
    <col min="14092" max="14092" width="3.07421875" customWidth="1"/>
    <col min="14093" max="14093" width="13.53515625" bestFit="1" customWidth="1"/>
    <col min="14094" max="14095" width="9.3046875" customWidth="1"/>
    <col min="14341" max="14341" width="3.4609375" bestFit="1" customWidth="1"/>
    <col min="14342" max="14342" width="3.4609375" customWidth="1"/>
    <col min="14343" max="14343" width="13.3046875" customWidth="1"/>
    <col min="14344" max="14344" width="2.765625" customWidth="1"/>
    <col min="14345" max="14345" width="15.3046875" customWidth="1"/>
    <col min="14346" max="14346" width="3" customWidth="1"/>
    <col min="14347" max="14347" width="11.84375" bestFit="1" customWidth="1"/>
    <col min="14348" max="14348" width="3.07421875" customWidth="1"/>
    <col min="14349" max="14349" width="13.53515625" bestFit="1" customWidth="1"/>
    <col min="14350" max="14351" width="9.3046875" customWidth="1"/>
    <col min="14597" max="14597" width="3.4609375" bestFit="1" customWidth="1"/>
    <col min="14598" max="14598" width="3.4609375" customWidth="1"/>
    <col min="14599" max="14599" width="13.3046875" customWidth="1"/>
    <col min="14600" max="14600" width="2.765625" customWidth="1"/>
    <col min="14601" max="14601" width="15.3046875" customWidth="1"/>
    <col min="14602" max="14602" width="3" customWidth="1"/>
    <col min="14603" max="14603" width="11.84375" bestFit="1" customWidth="1"/>
    <col min="14604" max="14604" width="3.07421875" customWidth="1"/>
    <col min="14605" max="14605" width="13.53515625" bestFit="1" customWidth="1"/>
    <col min="14606" max="14607" width="9.3046875" customWidth="1"/>
    <col min="14853" max="14853" width="3.4609375" bestFit="1" customWidth="1"/>
    <col min="14854" max="14854" width="3.4609375" customWidth="1"/>
    <col min="14855" max="14855" width="13.3046875" customWidth="1"/>
    <col min="14856" max="14856" width="2.765625" customWidth="1"/>
    <col min="14857" max="14857" width="15.3046875" customWidth="1"/>
    <col min="14858" max="14858" width="3" customWidth="1"/>
    <col min="14859" max="14859" width="11.84375" bestFit="1" customWidth="1"/>
    <col min="14860" max="14860" width="3.07421875" customWidth="1"/>
    <col min="14861" max="14861" width="13.53515625" bestFit="1" customWidth="1"/>
    <col min="14862" max="14863" width="9.3046875" customWidth="1"/>
    <col min="15109" max="15109" width="3.4609375" bestFit="1" customWidth="1"/>
    <col min="15110" max="15110" width="3.4609375" customWidth="1"/>
    <col min="15111" max="15111" width="13.3046875" customWidth="1"/>
    <col min="15112" max="15112" width="2.765625" customWidth="1"/>
    <col min="15113" max="15113" width="15.3046875" customWidth="1"/>
    <col min="15114" max="15114" width="3" customWidth="1"/>
    <col min="15115" max="15115" width="11.84375" bestFit="1" customWidth="1"/>
    <col min="15116" max="15116" width="3.07421875" customWidth="1"/>
    <col min="15117" max="15117" width="13.53515625" bestFit="1" customWidth="1"/>
    <col min="15118" max="15119" width="9.3046875" customWidth="1"/>
    <col min="15365" max="15365" width="3.4609375" bestFit="1" customWidth="1"/>
    <col min="15366" max="15366" width="3.4609375" customWidth="1"/>
    <col min="15367" max="15367" width="13.3046875" customWidth="1"/>
    <col min="15368" max="15368" width="2.765625" customWidth="1"/>
    <col min="15369" max="15369" width="15.3046875" customWidth="1"/>
    <col min="15370" max="15370" width="3" customWidth="1"/>
    <col min="15371" max="15371" width="11.84375" bestFit="1" customWidth="1"/>
    <col min="15372" max="15372" width="3.07421875" customWidth="1"/>
    <col min="15373" max="15373" width="13.53515625" bestFit="1" customWidth="1"/>
    <col min="15374" max="15375" width="9.3046875" customWidth="1"/>
    <col min="15621" max="15621" width="3.4609375" bestFit="1" customWidth="1"/>
    <col min="15622" max="15622" width="3.4609375" customWidth="1"/>
    <col min="15623" max="15623" width="13.3046875" customWidth="1"/>
    <col min="15624" max="15624" width="2.765625" customWidth="1"/>
    <col min="15625" max="15625" width="15.3046875" customWidth="1"/>
    <col min="15626" max="15626" width="3" customWidth="1"/>
    <col min="15627" max="15627" width="11.84375" bestFit="1" customWidth="1"/>
    <col min="15628" max="15628" width="3.07421875" customWidth="1"/>
    <col min="15629" max="15629" width="13.53515625" bestFit="1" customWidth="1"/>
    <col min="15630" max="15631" width="9.3046875" customWidth="1"/>
    <col min="15877" max="15877" width="3.4609375" bestFit="1" customWidth="1"/>
    <col min="15878" max="15878" width="3.4609375" customWidth="1"/>
    <col min="15879" max="15879" width="13.3046875" customWidth="1"/>
    <col min="15880" max="15880" width="2.765625" customWidth="1"/>
    <col min="15881" max="15881" width="15.3046875" customWidth="1"/>
    <col min="15882" max="15882" width="3" customWidth="1"/>
    <col min="15883" max="15883" width="11.84375" bestFit="1" customWidth="1"/>
    <col min="15884" max="15884" width="3.07421875" customWidth="1"/>
    <col min="15885" max="15885" width="13.53515625" bestFit="1" customWidth="1"/>
    <col min="15886" max="15887" width="9.3046875" customWidth="1"/>
    <col min="16133" max="16133" width="3.4609375" bestFit="1" customWidth="1"/>
    <col min="16134" max="16134" width="3.4609375" customWidth="1"/>
    <col min="16135" max="16135" width="13.3046875" customWidth="1"/>
    <col min="16136" max="16136" width="2.765625" customWidth="1"/>
    <col min="16137" max="16137" width="15.3046875" customWidth="1"/>
    <col min="16138" max="16138" width="3" customWidth="1"/>
    <col min="16139" max="16139" width="11.84375" bestFit="1" customWidth="1"/>
    <col min="16140" max="16140" width="3.07421875" customWidth="1"/>
    <col min="16141" max="16141" width="13.53515625" bestFit="1" customWidth="1"/>
    <col min="16142" max="16143" width="9.3046875" customWidth="1"/>
  </cols>
  <sheetData>
    <row r="3" spans="1:22" s="38" customFormat="1" ht="15" customHeight="1">
      <c r="A3" s="204" t="s">
        <v>215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91"/>
      <c r="O3" s="91"/>
    </row>
    <row r="4" spans="1:22" s="38" customFormat="1" ht="15" customHeight="1">
      <c r="A4" s="204" t="s">
        <v>214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91"/>
      <c r="O4" s="91"/>
    </row>
    <row r="5" spans="1:22" s="38" customFormat="1" ht="15" customHeight="1">
      <c r="A5" s="204" t="s">
        <v>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91"/>
      <c r="O5" s="91"/>
    </row>
    <row r="6" spans="1:22" s="38" customFormat="1">
      <c r="A6" s="96"/>
      <c r="B6" s="96"/>
      <c r="C6" s="97"/>
      <c r="D6" s="97"/>
      <c r="E6" s="97"/>
      <c r="F6" s="97"/>
      <c r="G6" s="97"/>
      <c r="H6" s="97"/>
      <c r="I6" s="97"/>
      <c r="J6" s="143"/>
      <c r="K6" s="143"/>
      <c r="L6" s="97"/>
      <c r="M6" s="144" t="s">
        <v>290</v>
      </c>
      <c r="N6" s="96"/>
      <c r="O6" s="91"/>
    </row>
    <row r="7" spans="1:22" s="38" customFormat="1" ht="16">
      <c r="C7" s="97" t="s">
        <v>22</v>
      </c>
      <c r="D7" s="97"/>
      <c r="E7" s="97" t="s">
        <v>213</v>
      </c>
      <c r="F7" s="97"/>
      <c r="G7" s="5" t="s">
        <v>212</v>
      </c>
      <c r="H7" s="97"/>
      <c r="I7" s="5" t="s">
        <v>219</v>
      </c>
      <c r="J7" s="5"/>
      <c r="K7" s="144" t="s">
        <v>218</v>
      </c>
      <c r="L7" s="5"/>
      <c r="M7" s="5" t="s">
        <v>289</v>
      </c>
    </row>
    <row r="8" spans="1:22" s="38" customFormat="1" ht="12.5">
      <c r="A8" s="97" t="s">
        <v>3</v>
      </c>
      <c r="B8" s="97"/>
      <c r="C8" s="97"/>
      <c r="D8" s="97"/>
      <c r="E8" s="97" t="s">
        <v>210</v>
      </c>
      <c r="F8" s="97"/>
      <c r="G8" s="97" t="s">
        <v>209</v>
      </c>
      <c r="H8" s="97"/>
      <c r="I8" s="97"/>
      <c r="J8" s="143"/>
      <c r="K8" s="144" t="s">
        <v>287</v>
      </c>
      <c r="L8" s="97"/>
      <c r="M8" s="144" t="s">
        <v>208</v>
      </c>
    </row>
    <row r="9" spans="1:22" s="38" customFormat="1" ht="12.5">
      <c r="A9" s="6" t="s">
        <v>5</v>
      </c>
      <c r="B9" s="6"/>
      <c r="C9" s="6" t="s">
        <v>207</v>
      </c>
      <c r="D9" s="6"/>
      <c r="E9" s="90" t="s">
        <v>206</v>
      </c>
      <c r="F9" s="90"/>
      <c r="G9" s="89" t="s">
        <v>205</v>
      </c>
      <c r="H9" s="90"/>
      <c r="I9" s="6" t="s">
        <v>220</v>
      </c>
      <c r="J9" s="6"/>
      <c r="K9" s="145" t="s">
        <v>288</v>
      </c>
      <c r="L9" s="89"/>
      <c r="M9" s="88" t="s">
        <v>204</v>
      </c>
      <c r="R9" s="95"/>
      <c r="S9" s="95"/>
    </row>
    <row r="10" spans="1:22" s="38" customFormat="1" ht="13">
      <c r="A10" s="68"/>
      <c r="B10" s="87" t="s">
        <v>203</v>
      </c>
      <c r="D10" s="86"/>
      <c r="E10" s="85"/>
      <c r="F10" s="85"/>
      <c r="G10" s="84"/>
      <c r="H10" s="85"/>
      <c r="I10" s="84"/>
      <c r="J10" s="84"/>
      <c r="K10" s="84"/>
      <c r="L10" s="84"/>
      <c r="M10" s="83"/>
      <c r="R10" s="95"/>
      <c r="S10" s="95"/>
    </row>
    <row r="11" spans="1:22" s="38" customFormat="1">
      <c r="A11" s="97">
        <v>1</v>
      </c>
      <c r="B11" s="97"/>
      <c r="C11" s="103">
        <v>44166</v>
      </c>
      <c r="D11" s="103"/>
      <c r="E11" s="94">
        <v>29306963.765748475</v>
      </c>
      <c r="F11" s="92"/>
      <c r="G11" s="94">
        <v>3226526.2592779994</v>
      </c>
      <c r="H11" s="92"/>
      <c r="I11" s="94">
        <v>7812925.4287499785</v>
      </c>
      <c r="J11" s="94"/>
      <c r="K11" s="94">
        <v>9227760.5735348295</v>
      </c>
      <c r="L11" s="92"/>
      <c r="M11" s="92">
        <f>E11+G11+I11-K11</f>
        <v>31118654.880241618</v>
      </c>
      <c r="N11" s="5"/>
      <c r="O11" s="134"/>
      <c r="R11" s="104"/>
      <c r="S11" s="104"/>
    </row>
    <row r="12" spans="1:22" s="38" customFormat="1">
      <c r="A12" s="79">
        <f t="shared" ref="A12:A28" si="0">A11+1</f>
        <v>2</v>
      </c>
      <c r="B12" s="79"/>
      <c r="C12" s="103">
        <v>44197</v>
      </c>
      <c r="D12" s="103"/>
      <c r="E12" s="94">
        <v>27100232.295123566</v>
      </c>
      <c r="F12" s="92"/>
      <c r="G12" s="94">
        <v>4946114.3040096676</v>
      </c>
      <c r="H12" s="92"/>
      <c r="I12" s="94">
        <v>8043570.7247401373</v>
      </c>
      <c r="J12" s="94"/>
      <c r="K12" s="94">
        <v>9325123.3320723288</v>
      </c>
      <c r="L12" s="92"/>
      <c r="M12" s="92">
        <f t="shared" ref="M12:M23" si="1">E12+G12+I12-K12</f>
        <v>30764793.991801042</v>
      </c>
      <c r="N12" s="82"/>
      <c r="O12" s="82"/>
      <c r="R12" s="104"/>
      <c r="S12" s="104"/>
    </row>
    <row r="13" spans="1:22">
      <c r="A13" s="79">
        <f t="shared" si="0"/>
        <v>3</v>
      </c>
      <c r="B13" s="79"/>
      <c r="C13" s="103">
        <v>44228</v>
      </c>
      <c r="D13" s="103"/>
      <c r="E13" s="94">
        <v>27359640.172993399</v>
      </c>
      <c r="F13" s="92"/>
      <c r="G13" s="94">
        <v>4991343.468741335</v>
      </c>
      <c r="H13" s="92"/>
      <c r="I13" s="94">
        <v>8287866.5529368054</v>
      </c>
      <c r="J13" s="94"/>
      <c r="K13" s="94">
        <v>9422761.1904246621</v>
      </c>
      <c r="L13" s="92"/>
      <c r="M13" s="92">
        <f t="shared" si="1"/>
        <v>31216089.004246879</v>
      </c>
      <c r="N13" s="81"/>
      <c r="O13" s="81"/>
      <c r="P13" s="38"/>
      <c r="R13" s="104"/>
      <c r="S13" s="104"/>
      <c r="T13" s="38"/>
      <c r="V13" s="38"/>
    </row>
    <row r="14" spans="1:22">
      <c r="A14" s="79">
        <f t="shared" si="0"/>
        <v>4</v>
      </c>
      <c r="B14" s="79"/>
      <c r="C14" s="103">
        <v>44256</v>
      </c>
      <c r="D14" s="103"/>
      <c r="E14" s="94">
        <v>27228715.573811911</v>
      </c>
      <c r="F14" s="92"/>
      <c r="G14" s="94">
        <v>5036580.4653970851</v>
      </c>
      <c r="H14" s="92"/>
      <c r="I14" s="94">
        <v>8517844.1683962364</v>
      </c>
      <c r="J14" s="94"/>
      <c r="K14" s="94">
        <v>9521549.0526622459</v>
      </c>
      <c r="L14" s="92"/>
      <c r="M14" s="92">
        <f t="shared" si="1"/>
        <v>31261591.154942989</v>
      </c>
      <c r="N14" s="66"/>
      <c r="O14" s="66"/>
      <c r="P14" s="38"/>
      <c r="R14" s="104"/>
      <c r="S14" s="104"/>
      <c r="T14" s="38"/>
      <c r="V14" s="38"/>
    </row>
    <row r="15" spans="1:22">
      <c r="A15" s="79">
        <f t="shared" si="0"/>
        <v>5</v>
      </c>
      <c r="B15" s="79"/>
      <c r="C15" s="103">
        <v>44287</v>
      </c>
      <c r="D15" s="103"/>
      <c r="E15" s="94">
        <v>27443160.103710398</v>
      </c>
      <c r="F15" s="92"/>
      <c r="G15" s="94">
        <v>5039008.6967249187</v>
      </c>
      <c r="H15" s="92"/>
      <c r="I15" s="94">
        <v>8752018.7642095815</v>
      </c>
      <c r="J15" s="94"/>
      <c r="K15" s="94">
        <v>9620743.8088370785</v>
      </c>
      <c r="L15" s="92"/>
      <c r="M15" s="92">
        <f t="shared" si="1"/>
        <v>31613443.755807817</v>
      </c>
      <c r="N15" s="66"/>
      <c r="O15" s="66"/>
      <c r="P15" s="38"/>
      <c r="R15" s="104"/>
      <c r="S15" s="104"/>
      <c r="T15" s="38"/>
      <c r="V15" s="38"/>
    </row>
    <row r="16" spans="1:22">
      <c r="A16" s="79">
        <f t="shared" si="0"/>
        <v>6</v>
      </c>
      <c r="B16" s="79"/>
      <c r="C16" s="103">
        <v>44317</v>
      </c>
      <c r="D16" s="103"/>
      <c r="E16" s="94">
        <v>27099819.583070587</v>
      </c>
      <c r="F16" s="92"/>
      <c r="G16" s="94">
        <v>5084024.8584579183</v>
      </c>
      <c r="H16" s="92"/>
      <c r="I16" s="94">
        <v>9052799.0794167351</v>
      </c>
      <c r="J16" s="94"/>
      <c r="K16" s="94">
        <v>9719257.8858491611</v>
      </c>
      <c r="L16" s="92"/>
      <c r="M16" s="92">
        <f t="shared" si="1"/>
        <v>31517385.635096081</v>
      </c>
      <c r="N16" s="66"/>
      <c r="O16" s="66"/>
      <c r="P16" s="38"/>
      <c r="R16" s="104"/>
      <c r="S16" s="104"/>
      <c r="T16" s="38"/>
      <c r="V16" s="38"/>
    </row>
    <row r="17" spans="1:22">
      <c r="A17" s="79">
        <f t="shared" si="0"/>
        <v>7</v>
      </c>
      <c r="B17" s="79"/>
      <c r="C17" s="103">
        <v>44348</v>
      </c>
      <c r="D17" s="103"/>
      <c r="E17" s="94">
        <v>27147615.095976587</v>
      </c>
      <c r="F17" s="92"/>
      <c r="G17" s="94">
        <v>5126862.482875335</v>
      </c>
      <c r="H17" s="92"/>
      <c r="I17" s="94">
        <v>9283029.1392260455</v>
      </c>
      <c r="J17" s="94"/>
      <c r="K17" s="94">
        <v>9818141.8787687439</v>
      </c>
      <c r="L17" s="92"/>
      <c r="M17" s="92">
        <f t="shared" si="1"/>
        <v>31739364.83930923</v>
      </c>
      <c r="P17" s="38"/>
      <c r="R17" s="104"/>
      <c r="S17" s="104"/>
      <c r="T17" s="38"/>
      <c r="V17" s="38"/>
    </row>
    <row r="18" spans="1:22">
      <c r="A18" s="79">
        <f t="shared" si="0"/>
        <v>8</v>
      </c>
      <c r="B18" s="79"/>
      <c r="C18" s="103">
        <v>44378</v>
      </c>
      <c r="D18" s="103"/>
      <c r="E18" s="94">
        <v>27410511.089798685</v>
      </c>
      <c r="F18" s="92"/>
      <c r="G18" s="94">
        <v>5170066.8937685853</v>
      </c>
      <c r="H18" s="92"/>
      <c r="I18" s="94">
        <v>9513047.1596242525</v>
      </c>
      <c r="J18" s="94"/>
      <c r="K18" s="94">
        <v>9916828.6162632443</v>
      </c>
      <c r="L18" s="92"/>
      <c r="M18" s="92">
        <f t="shared" si="1"/>
        <v>32176796.52692828</v>
      </c>
      <c r="P18" s="38"/>
      <c r="R18" s="104"/>
      <c r="S18" s="104"/>
      <c r="T18" s="38"/>
      <c r="V18" s="38"/>
    </row>
    <row r="19" spans="1:22">
      <c r="A19" s="79">
        <f t="shared" si="0"/>
        <v>9</v>
      </c>
      <c r="B19" s="79"/>
      <c r="C19" s="103">
        <v>44409</v>
      </c>
      <c r="D19" s="103"/>
      <c r="E19" s="94">
        <v>27652172.651538745</v>
      </c>
      <c r="F19" s="92"/>
      <c r="G19" s="94">
        <v>5215021.5010300856</v>
      </c>
      <c r="H19" s="92"/>
      <c r="I19" s="94">
        <v>9742486.9081237856</v>
      </c>
      <c r="J19" s="94"/>
      <c r="K19" s="94">
        <v>10015604.739577161</v>
      </c>
      <c r="L19" s="92"/>
      <c r="M19" s="92">
        <f t="shared" si="1"/>
        <v>32594076.321115457</v>
      </c>
      <c r="P19" s="38"/>
      <c r="R19" s="104"/>
      <c r="S19" s="104"/>
      <c r="T19" s="38"/>
      <c r="V19" s="38"/>
    </row>
    <row r="20" spans="1:22">
      <c r="A20" s="79">
        <f t="shared" si="0"/>
        <v>10</v>
      </c>
      <c r="B20" s="79"/>
      <c r="C20" s="103">
        <v>44440</v>
      </c>
      <c r="D20" s="103"/>
      <c r="E20" s="94">
        <v>26610588.211966995</v>
      </c>
      <c r="F20" s="92"/>
      <c r="G20" s="94">
        <v>4289804.8820650019</v>
      </c>
      <c r="H20" s="92"/>
      <c r="I20" s="94">
        <v>9971761.0289225802</v>
      </c>
      <c r="J20" s="94"/>
      <c r="K20" s="94">
        <v>10112366.391668828</v>
      </c>
      <c r="L20" s="92"/>
      <c r="M20" s="92">
        <f t="shared" si="1"/>
        <v>30759787.731285751</v>
      </c>
      <c r="P20" s="38"/>
      <c r="R20" s="104"/>
      <c r="S20" s="104"/>
      <c r="T20" s="38"/>
      <c r="V20" s="38"/>
    </row>
    <row r="21" spans="1:22">
      <c r="A21" s="79">
        <f t="shared" si="0"/>
        <v>11</v>
      </c>
      <c r="B21" s="79"/>
      <c r="C21" s="103">
        <v>44470</v>
      </c>
      <c r="D21" s="103"/>
      <c r="E21" s="94">
        <v>26839721.543089282</v>
      </c>
      <c r="F21" s="92"/>
      <c r="G21" s="94">
        <v>4333834.632378418</v>
      </c>
      <c r="H21" s="92"/>
      <c r="I21" s="94">
        <v>10185177.336356733</v>
      </c>
      <c r="J21" s="94"/>
      <c r="K21" s="94">
        <v>10211424.128979912</v>
      </c>
      <c r="L21" s="92"/>
      <c r="M21" s="92">
        <f t="shared" si="1"/>
        <v>31147309.382844515</v>
      </c>
      <c r="P21" s="38"/>
      <c r="R21" s="104"/>
      <c r="S21" s="104"/>
      <c r="T21" s="38"/>
      <c r="V21" s="38"/>
    </row>
    <row r="22" spans="1:22">
      <c r="A22" s="79">
        <f t="shared" si="0"/>
        <v>12</v>
      </c>
      <c r="B22" s="79"/>
      <c r="C22" s="103">
        <v>44501</v>
      </c>
      <c r="D22" s="103"/>
      <c r="E22" s="94">
        <v>27026272.780877385</v>
      </c>
      <c r="F22" s="92"/>
      <c r="G22" s="94">
        <v>4376819.9751260858</v>
      </c>
      <c r="H22" s="92"/>
      <c r="I22" s="94">
        <v>10413237.698641879</v>
      </c>
      <c r="J22" s="94"/>
      <c r="K22" s="94">
        <v>10309715.340602495</v>
      </c>
      <c r="L22" s="92"/>
      <c r="M22" s="92">
        <f t="shared" si="1"/>
        <v>31506615.114042856</v>
      </c>
      <c r="P22" s="38"/>
      <c r="R22" s="104"/>
      <c r="S22" s="104"/>
      <c r="T22" s="38"/>
      <c r="V22" s="38"/>
    </row>
    <row r="23" spans="1:22">
      <c r="A23" s="79">
        <f t="shared" si="0"/>
        <v>13</v>
      </c>
      <c r="B23" s="79"/>
      <c r="C23" s="103">
        <v>44531</v>
      </c>
      <c r="D23" s="103"/>
      <c r="E23" s="94">
        <v>27243496.280582614</v>
      </c>
      <c r="F23" s="92"/>
      <c r="G23" s="94">
        <v>4419430.1150747519</v>
      </c>
      <c r="H23" s="92"/>
      <c r="I23" s="94">
        <v>10644024.921569485</v>
      </c>
      <c r="J23" s="94"/>
      <c r="K23" s="94">
        <v>10407528.981300412</v>
      </c>
      <c r="L23" s="92"/>
      <c r="M23" s="92">
        <f t="shared" si="1"/>
        <v>31899422.335926443</v>
      </c>
      <c r="P23" s="38"/>
      <c r="R23" s="104"/>
      <c r="S23" s="104"/>
      <c r="T23" s="38"/>
      <c r="V23" s="38"/>
    </row>
    <row r="24" spans="1:22" ht="26">
      <c r="A24" s="79">
        <f t="shared" si="0"/>
        <v>14</v>
      </c>
      <c r="B24" s="79"/>
      <c r="C24" s="105" t="s">
        <v>202</v>
      </c>
      <c r="D24" s="105"/>
      <c r="E24" s="92">
        <f>AVERAGE(E11:E23)</f>
        <v>27343762.242176048</v>
      </c>
      <c r="F24" s="92"/>
      <c r="G24" s="92">
        <f>AVERAGE(G11:G23)</f>
        <v>4711956.8103790144</v>
      </c>
      <c r="H24" s="92"/>
      <c r="I24" s="92">
        <f>AVERAGE(I11:I23)</f>
        <v>9247676.0700703263</v>
      </c>
      <c r="J24" s="92"/>
      <c r="K24" s="92">
        <f>AVERAGE(K11:K23)</f>
        <v>9817600.4554262385</v>
      </c>
      <c r="L24" s="92"/>
      <c r="M24" s="92">
        <f>AVERAGE(M11:M23)</f>
        <v>31485794.667199153</v>
      </c>
      <c r="P24" s="38"/>
      <c r="R24" s="104"/>
      <c r="S24" s="106"/>
      <c r="T24" s="38"/>
      <c r="V24" s="38"/>
    </row>
    <row r="25" spans="1:22">
      <c r="A25" s="79">
        <f t="shared" si="0"/>
        <v>15</v>
      </c>
      <c r="B25" s="79"/>
      <c r="C25" s="80"/>
      <c r="D25" s="80"/>
    </row>
    <row r="26" spans="1:22">
      <c r="A26" s="79">
        <f t="shared" si="0"/>
        <v>16</v>
      </c>
      <c r="B26" s="78" t="s">
        <v>201</v>
      </c>
      <c r="D26" s="78"/>
    </row>
    <row r="27" spans="1:22">
      <c r="A27" s="79">
        <f t="shared" si="0"/>
        <v>17</v>
      </c>
      <c r="B27" s="78" t="s">
        <v>200</v>
      </c>
      <c r="D27" s="78"/>
    </row>
    <row r="28" spans="1:22">
      <c r="A28" s="79">
        <f t="shared" si="0"/>
        <v>18</v>
      </c>
      <c r="B28" s="78" t="s">
        <v>221</v>
      </c>
      <c r="D28" s="78"/>
    </row>
    <row r="29" spans="1:22">
      <c r="B29" s="78" t="s">
        <v>222</v>
      </c>
    </row>
    <row r="31" spans="1:2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2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>
      <c r="A34" s="68"/>
      <c r="B34" s="68"/>
      <c r="C34" s="77"/>
      <c r="D34" s="77"/>
      <c r="E34" s="77"/>
      <c r="F34" s="77"/>
      <c r="G34" s="76"/>
      <c r="H34" s="77"/>
      <c r="I34" s="76"/>
      <c r="J34" s="76"/>
      <c r="K34" s="76"/>
      <c r="L34" s="76"/>
      <c r="M34" s="76"/>
      <c r="N34" s="65"/>
      <c r="O34" s="65"/>
      <c r="P34" s="65"/>
      <c r="Q34" s="65"/>
    </row>
    <row r="35" spans="1:17">
      <c r="A35" s="68"/>
      <c r="B35" s="68"/>
      <c r="C35" s="75"/>
      <c r="D35" s="75"/>
      <c r="E35" s="75"/>
      <c r="F35" s="75"/>
      <c r="G35" s="74"/>
      <c r="H35" s="75"/>
      <c r="I35" s="74"/>
      <c r="J35" s="74"/>
      <c r="K35" s="74"/>
      <c r="L35" s="74"/>
      <c r="M35" s="74"/>
      <c r="N35" s="65"/>
      <c r="O35" s="65"/>
      <c r="P35" s="65"/>
      <c r="Q35" s="65"/>
    </row>
    <row r="36" spans="1:17">
      <c r="A36" s="68"/>
      <c r="B36" s="68"/>
      <c r="C36" s="69"/>
      <c r="D36" s="69"/>
      <c r="E36" s="65"/>
      <c r="F36" s="65"/>
      <c r="G36" s="73"/>
      <c r="H36" s="65"/>
      <c r="I36" s="73"/>
      <c r="J36" s="73"/>
      <c r="K36" s="73"/>
      <c r="L36" s="73"/>
      <c r="M36" s="73"/>
      <c r="N36" s="65"/>
      <c r="O36" s="65"/>
      <c r="P36" s="65"/>
      <c r="Q36" s="65"/>
    </row>
    <row r="37" spans="1:17">
      <c r="A37" s="72"/>
      <c r="B37" s="72"/>
      <c r="C37" s="71"/>
      <c r="D37" s="71"/>
      <c r="E37" s="70"/>
      <c r="F37" s="70"/>
      <c r="G37" s="66"/>
      <c r="H37" s="70"/>
      <c r="I37" s="66"/>
      <c r="J37" s="66"/>
      <c r="K37" s="66"/>
      <c r="L37" s="66"/>
      <c r="M37" s="66"/>
      <c r="N37" s="65"/>
      <c r="O37" s="65"/>
      <c r="P37" s="65"/>
      <c r="Q37" s="65"/>
    </row>
    <row r="38" spans="1:17">
      <c r="A38" s="68"/>
      <c r="B38" s="68"/>
      <c r="C38" s="69"/>
      <c r="D38" s="69"/>
      <c r="E38" s="67"/>
      <c r="F38" s="67"/>
      <c r="G38" s="66"/>
      <c r="H38" s="67"/>
      <c r="I38" s="66"/>
      <c r="J38" s="66"/>
      <c r="K38" s="66"/>
      <c r="L38" s="66"/>
      <c r="M38" s="66"/>
      <c r="N38" s="65"/>
      <c r="O38" s="65"/>
      <c r="P38" s="65"/>
      <c r="Q38" s="65"/>
    </row>
    <row r="39" spans="1:17">
      <c r="A39" s="68"/>
      <c r="B39" s="68"/>
      <c r="C39" s="67"/>
      <c r="D39" s="67"/>
      <c r="E39" s="67"/>
      <c r="F39" s="67"/>
      <c r="G39" s="66"/>
      <c r="H39" s="67"/>
      <c r="I39" s="66"/>
      <c r="J39" s="66"/>
      <c r="K39" s="66"/>
      <c r="L39" s="66"/>
      <c r="M39" s="66"/>
      <c r="N39" s="65"/>
      <c r="O39" s="65"/>
      <c r="P39" s="65"/>
      <c r="Q39" s="65"/>
    </row>
    <row r="40" spans="1:17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7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T44"/>
  <sheetViews>
    <sheetView workbookViewId="0">
      <selection activeCell="M11" sqref="M11"/>
    </sheetView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.07421875" customWidth="1"/>
    <col min="11" max="11" width="13.53515625" bestFit="1" customWidth="1"/>
    <col min="12" max="13" width="9.3046875" customWidth="1"/>
    <col min="14" max="14" width="10.3046875" bestFit="1" customWidth="1"/>
    <col min="16" max="16" width="9.23046875" bestFit="1" customWidth="1"/>
    <col min="18" max="18" width="10.84375" bestFit="1" customWidth="1"/>
    <col min="259" max="259" width="3.4609375" bestFit="1" customWidth="1"/>
    <col min="260" max="260" width="3.4609375" customWidth="1"/>
    <col min="261" max="261" width="13.3046875" customWidth="1"/>
    <col min="262" max="262" width="2.765625" customWidth="1"/>
    <col min="263" max="263" width="15.3046875" customWidth="1"/>
    <col min="264" max="264" width="3" customWidth="1"/>
    <col min="265" max="265" width="11.84375" bestFit="1" customWidth="1"/>
    <col min="266" max="266" width="3.07421875" customWidth="1"/>
    <col min="267" max="267" width="13.53515625" bestFit="1" customWidth="1"/>
    <col min="268" max="269" width="9.3046875" customWidth="1"/>
    <col min="515" max="515" width="3.4609375" bestFit="1" customWidth="1"/>
    <col min="516" max="516" width="3.4609375" customWidth="1"/>
    <col min="517" max="517" width="13.3046875" customWidth="1"/>
    <col min="518" max="518" width="2.765625" customWidth="1"/>
    <col min="519" max="519" width="15.3046875" customWidth="1"/>
    <col min="520" max="520" width="3" customWidth="1"/>
    <col min="521" max="521" width="11.84375" bestFit="1" customWidth="1"/>
    <col min="522" max="522" width="3.07421875" customWidth="1"/>
    <col min="523" max="523" width="13.53515625" bestFit="1" customWidth="1"/>
    <col min="524" max="525" width="9.3046875" customWidth="1"/>
    <col min="771" max="771" width="3.4609375" bestFit="1" customWidth="1"/>
    <col min="772" max="772" width="3.4609375" customWidth="1"/>
    <col min="773" max="773" width="13.3046875" customWidth="1"/>
    <col min="774" max="774" width="2.765625" customWidth="1"/>
    <col min="775" max="775" width="15.3046875" customWidth="1"/>
    <col min="776" max="776" width="3" customWidth="1"/>
    <col min="777" max="777" width="11.84375" bestFit="1" customWidth="1"/>
    <col min="778" max="778" width="3.07421875" customWidth="1"/>
    <col min="779" max="779" width="13.53515625" bestFit="1" customWidth="1"/>
    <col min="780" max="781" width="9.3046875" customWidth="1"/>
    <col min="1027" max="1027" width="3.4609375" bestFit="1" customWidth="1"/>
    <col min="1028" max="1028" width="3.4609375" customWidth="1"/>
    <col min="1029" max="1029" width="13.3046875" customWidth="1"/>
    <col min="1030" max="1030" width="2.765625" customWidth="1"/>
    <col min="1031" max="1031" width="15.3046875" customWidth="1"/>
    <col min="1032" max="1032" width="3" customWidth="1"/>
    <col min="1033" max="1033" width="11.84375" bestFit="1" customWidth="1"/>
    <col min="1034" max="1034" width="3.07421875" customWidth="1"/>
    <col min="1035" max="1035" width="13.53515625" bestFit="1" customWidth="1"/>
    <col min="1036" max="1037" width="9.3046875" customWidth="1"/>
    <col min="1283" max="1283" width="3.4609375" bestFit="1" customWidth="1"/>
    <col min="1284" max="1284" width="3.4609375" customWidth="1"/>
    <col min="1285" max="1285" width="13.3046875" customWidth="1"/>
    <col min="1286" max="1286" width="2.765625" customWidth="1"/>
    <col min="1287" max="1287" width="15.3046875" customWidth="1"/>
    <col min="1288" max="1288" width="3" customWidth="1"/>
    <col min="1289" max="1289" width="11.84375" bestFit="1" customWidth="1"/>
    <col min="1290" max="1290" width="3.07421875" customWidth="1"/>
    <col min="1291" max="1291" width="13.53515625" bestFit="1" customWidth="1"/>
    <col min="1292" max="1293" width="9.3046875" customWidth="1"/>
    <col min="1539" max="1539" width="3.4609375" bestFit="1" customWidth="1"/>
    <col min="1540" max="1540" width="3.4609375" customWidth="1"/>
    <col min="1541" max="1541" width="13.3046875" customWidth="1"/>
    <col min="1542" max="1542" width="2.765625" customWidth="1"/>
    <col min="1543" max="1543" width="15.3046875" customWidth="1"/>
    <col min="1544" max="1544" width="3" customWidth="1"/>
    <col min="1545" max="1545" width="11.84375" bestFit="1" customWidth="1"/>
    <col min="1546" max="1546" width="3.07421875" customWidth="1"/>
    <col min="1547" max="1547" width="13.53515625" bestFit="1" customWidth="1"/>
    <col min="1548" max="1549" width="9.3046875" customWidth="1"/>
    <col min="1795" max="1795" width="3.4609375" bestFit="1" customWidth="1"/>
    <col min="1796" max="1796" width="3.4609375" customWidth="1"/>
    <col min="1797" max="1797" width="13.3046875" customWidth="1"/>
    <col min="1798" max="1798" width="2.765625" customWidth="1"/>
    <col min="1799" max="1799" width="15.3046875" customWidth="1"/>
    <col min="1800" max="1800" width="3" customWidth="1"/>
    <col min="1801" max="1801" width="11.84375" bestFit="1" customWidth="1"/>
    <col min="1802" max="1802" width="3.07421875" customWidth="1"/>
    <col min="1803" max="1803" width="13.53515625" bestFit="1" customWidth="1"/>
    <col min="1804" max="1805" width="9.3046875" customWidth="1"/>
    <col min="2051" max="2051" width="3.4609375" bestFit="1" customWidth="1"/>
    <col min="2052" max="2052" width="3.4609375" customWidth="1"/>
    <col min="2053" max="2053" width="13.3046875" customWidth="1"/>
    <col min="2054" max="2054" width="2.765625" customWidth="1"/>
    <col min="2055" max="2055" width="15.3046875" customWidth="1"/>
    <col min="2056" max="2056" width="3" customWidth="1"/>
    <col min="2057" max="2057" width="11.84375" bestFit="1" customWidth="1"/>
    <col min="2058" max="2058" width="3.07421875" customWidth="1"/>
    <col min="2059" max="2059" width="13.53515625" bestFit="1" customWidth="1"/>
    <col min="2060" max="2061" width="9.3046875" customWidth="1"/>
    <col min="2307" max="2307" width="3.4609375" bestFit="1" customWidth="1"/>
    <col min="2308" max="2308" width="3.4609375" customWidth="1"/>
    <col min="2309" max="2309" width="13.3046875" customWidth="1"/>
    <col min="2310" max="2310" width="2.765625" customWidth="1"/>
    <col min="2311" max="2311" width="15.3046875" customWidth="1"/>
    <col min="2312" max="2312" width="3" customWidth="1"/>
    <col min="2313" max="2313" width="11.84375" bestFit="1" customWidth="1"/>
    <col min="2314" max="2314" width="3.07421875" customWidth="1"/>
    <col min="2315" max="2315" width="13.53515625" bestFit="1" customWidth="1"/>
    <col min="2316" max="2317" width="9.3046875" customWidth="1"/>
    <col min="2563" max="2563" width="3.4609375" bestFit="1" customWidth="1"/>
    <col min="2564" max="2564" width="3.4609375" customWidth="1"/>
    <col min="2565" max="2565" width="13.3046875" customWidth="1"/>
    <col min="2566" max="2566" width="2.765625" customWidth="1"/>
    <col min="2567" max="2567" width="15.3046875" customWidth="1"/>
    <col min="2568" max="2568" width="3" customWidth="1"/>
    <col min="2569" max="2569" width="11.84375" bestFit="1" customWidth="1"/>
    <col min="2570" max="2570" width="3.07421875" customWidth="1"/>
    <col min="2571" max="2571" width="13.53515625" bestFit="1" customWidth="1"/>
    <col min="2572" max="2573" width="9.3046875" customWidth="1"/>
    <col min="2819" max="2819" width="3.4609375" bestFit="1" customWidth="1"/>
    <col min="2820" max="2820" width="3.4609375" customWidth="1"/>
    <col min="2821" max="2821" width="13.3046875" customWidth="1"/>
    <col min="2822" max="2822" width="2.765625" customWidth="1"/>
    <col min="2823" max="2823" width="15.3046875" customWidth="1"/>
    <col min="2824" max="2824" width="3" customWidth="1"/>
    <col min="2825" max="2825" width="11.84375" bestFit="1" customWidth="1"/>
    <col min="2826" max="2826" width="3.07421875" customWidth="1"/>
    <col min="2827" max="2827" width="13.53515625" bestFit="1" customWidth="1"/>
    <col min="2828" max="2829" width="9.3046875" customWidth="1"/>
    <col min="3075" max="3075" width="3.4609375" bestFit="1" customWidth="1"/>
    <col min="3076" max="3076" width="3.4609375" customWidth="1"/>
    <col min="3077" max="3077" width="13.3046875" customWidth="1"/>
    <col min="3078" max="3078" width="2.765625" customWidth="1"/>
    <col min="3079" max="3079" width="15.3046875" customWidth="1"/>
    <col min="3080" max="3080" width="3" customWidth="1"/>
    <col min="3081" max="3081" width="11.84375" bestFit="1" customWidth="1"/>
    <col min="3082" max="3082" width="3.07421875" customWidth="1"/>
    <col min="3083" max="3083" width="13.53515625" bestFit="1" customWidth="1"/>
    <col min="3084" max="3085" width="9.3046875" customWidth="1"/>
    <col min="3331" max="3331" width="3.4609375" bestFit="1" customWidth="1"/>
    <col min="3332" max="3332" width="3.4609375" customWidth="1"/>
    <col min="3333" max="3333" width="13.3046875" customWidth="1"/>
    <col min="3334" max="3334" width="2.765625" customWidth="1"/>
    <col min="3335" max="3335" width="15.3046875" customWidth="1"/>
    <col min="3336" max="3336" width="3" customWidth="1"/>
    <col min="3337" max="3337" width="11.84375" bestFit="1" customWidth="1"/>
    <col min="3338" max="3338" width="3.07421875" customWidth="1"/>
    <col min="3339" max="3339" width="13.53515625" bestFit="1" customWidth="1"/>
    <col min="3340" max="3341" width="9.3046875" customWidth="1"/>
    <col min="3587" max="3587" width="3.4609375" bestFit="1" customWidth="1"/>
    <col min="3588" max="3588" width="3.4609375" customWidth="1"/>
    <col min="3589" max="3589" width="13.3046875" customWidth="1"/>
    <col min="3590" max="3590" width="2.765625" customWidth="1"/>
    <col min="3591" max="3591" width="15.3046875" customWidth="1"/>
    <col min="3592" max="3592" width="3" customWidth="1"/>
    <col min="3593" max="3593" width="11.84375" bestFit="1" customWidth="1"/>
    <col min="3594" max="3594" width="3.07421875" customWidth="1"/>
    <col min="3595" max="3595" width="13.53515625" bestFit="1" customWidth="1"/>
    <col min="3596" max="3597" width="9.3046875" customWidth="1"/>
    <col min="3843" max="3843" width="3.4609375" bestFit="1" customWidth="1"/>
    <col min="3844" max="3844" width="3.4609375" customWidth="1"/>
    <col min="3845" max="3845" width="13.3046875" customWidth="1"/>
    <col min="3846" max="3846" width="2.765625" customWidth="1"/>
    <col min="3847" max="3847" width="15.3046875" customWidth="1"/>
    <col min="3848" max="3848" width="3" customWidth="1"/>
    <col min="3849" max="3849" width="11.84375" bestFit="1" customWidth="1"/>
    <col min="3850" max="3850" width="3.07421875" customWidth="1"/>
    <col min="3851" max="3851" width="13.53515625" bestFit="1" customWidth="1"/>
    <col min="3852" max="3853" width="9.3046875" customWidth="1"/>
    <col min="4099" max="4099" width="3.4609375" bestFit="1" customWidth="1"/>
    <col min="4100" max="4100" width="3.4609375" customWidth="1"/>
    <col min="4101" max="4101" width="13.3046875" customWidth="1"/>
    <col min="4102" max="4102" width="2.765625" customWidth="1"/>
    <col min="4103" max="4103" width="15.3046875" customWidth="1"/>
    <col min="4104" max="4104" width="3" customWidth="1"/>
    <col min="4105" max="4105" width="11.84375" bestFit="1" customWidth="1"/>
    <col min="4106" max="4106" width="3.07421875" customWidth="1"/>
    <col min="4107" max="4107" width="13.53515625" bestFit="1" customWidth="1"/>
    <col min="4108" max="4109" width="9.3046875" customWidth="1"/>
    <col min="4355" max="4355" width="3.4609375" bestFit="1" customWidth="1"/>
    <col min="4356" max="4356" width="3.4609375" customWidth="1"/>
    <col min="4357" max="4357" width="13.3046875" customWidth="1"/>
    <col min="4358" max="4358" width="2.765625" customWidth="1"/>
    <col min="4359" max="4359" width="15.3046875" customWidth="1"/>
    <col min="4360" max="4360" width="3" customWidth="1"/>
    <col min="4361" max="4361" width="11.84375" bestFit="1" customWidth="1"/>
    <col min="4362" max="4362" width="3.07421875" customWidth="1"/>
    <col min="4363" max="4363" width="13.53515625" bestFit="1" customWidth="1"/>
    <col min="4364" max="4365" width="9.3046875" customWidth="1"/>
    <col min="4611" max="4611" width="3.4609375" bestFit="1" customWidth="1"/>
    <col min="4612" max="4612" width="3.4609375" customWidth="1"/>
    <col min="4613" max="4613" width="13.3046875" customWidth="1"/>
    <col min="4614" max="4614" width="2.765625" customWidth="1"/>
    <col min="4615" max="4615" width="15.3046875" customWidth="1"/>
    <col min="4616" max="4616" width="3" customWidth="1"/>
    <col min="4617" max="4617" width="11.84375" bestFit="1" customWidth="1"/>
    <col min="4618" max="4618" width="3.07421875" customWidth="1"/>
    <col min="4619" max="4619" width="13.53515625" bestFit="1" customWidth="1"/>
    <col min="4620" max="4621" width="9.3046875" customWidth="1"/>
    <col min="4867" max="4867" width="3.4609375" bestFit="1" customWidth="1"/>
    <col min="4868" max="4868" width="3.4609375" customWidth="1"/>
    <col min="4869" max="4869" width="13.3046875" customWidth="1"/>
    <col min="4870" max="4870" width="2.765625" customWidth="1"/>
    <col min="4871" max="4871" width="15.3046875" customWidth="1"/>
    <col min="4872" max="4872" width="3" customWidth="1"/>
    <col min="4873" max="4873" width="11.84375" bestFit="1" customWidth="1"/>
    <col min="4874" max="4874" width="3.07421875" customWidth="1"/>
    <col min="4875" max="4875" width="13.53515625" bestFit="1" customWidth="1"/>
    <col min="4876" max="4877" width="9.3046875" customWidth="1"/>
    <col min="5123" max="5123" width="3.4609375" bestFit="1" customWidth="1"/>
    <col min="5124" max="5124" width="3.4609375" customWidth="1"/>
    <col min="5125" max="5125" width="13.3046875" customWidth="1"/>
    <col min="5126" max="5126" width="2.765625" customWidth="1"/>
    <col min="5127" max="5127" width="15.3046875" customWidth="1"/>
    <col min="5128" max="5128" width="3" customWidth="1"/>
    <col min="5129" max="5129" width="11.84375" bestFit="1" customWidth="1"/>
    <col min="5130" max="5130" width="3.07421875" customWidth="1"/>
    <col min="5131" max="5131" width="13.53515625" bestFit="1" customWidth="1"/>
    <col min="5132" max="5133" width="9.3046875" customWidth="1"/>
    <col min="5379" max="5379" width="3.4609375" bestFit="1" customWidth="1"/>
    <col min="5380" max="5380" width="3.4609375" customWidth="1"/>
    <col min="5381" max="5381" width="13.3046875" customWidth="1"/>
    <col min="5382" max="5382" width="2.765625" customWidth="1"/>
    <col min="5383" max="5383" width="15.3046875" customWidth="1"/>
    <col min="5384" max="5384" width="3" customWidth="1"/>
    <col min="5385" max="5385" width="11.84375" bestFit="1" customWidth="1"/>
    <col min="5386" max="5386" width="3.07421875" customWidth="1"/>
    <col min="5387" max="5387" width="13.53515625" bestFit="1" customWidth="1"/>
    <col min="5388" max="5389" width="9.3046875" customWidth="1"/>
    <col min="5635" max="5635" width="3.4609375" bestFit="1" customWidth="1"/>
    <col min="5636" max="5636" width="3.4609375" customWidth="1"/>
    <col min="5637" max="5637" width="13.3046875" customWidth="1"/>
    <col min="5638" max="5638" width="2.765625" customWidth="1"/>
    <col min="5639" max="5639" width="15.3046875" customWidth="1"/>
    <col min="5640" max="5640" width="3" customWidth="1"/>
    <col min="5641" max="5641" width="11.84375" bestFit="1" customWidth="1"/>
    <col min="5642" max="5642" width="3.07421875" customWidth="1"/>
    <col min="5643" max="5643" width="13.53515625" bestFit="1" customWidth="1"/>
    <col min="5644" max="5645" width="9.3046875" customWidth="1"/>
    <col min="5891" max="5891" width="3.4609375" bestFit="1" customWidth="1"/>
    <col min="5892" max="5892" width="3.4609375" customWidth="1"/>
    <col min="5893" max="5893" width="13.3046875" customWidth="1"/>
    <col min="5894" max="5894" width="2.765625" customWidth="1"/>
    <col min="5895" max="5895" width="15.3046875" customWidth="1"/>
    <col min="5896" max="5896" width="3" customWidth="1"/>
    <col min="5897" max="5897" width="11.84375" bestFit="1" customWidth="1"/>
    <col min="5898" max="5898" width="3.07421875" customWidth="1"/>
    <col min="5899" max="5899" width="13.53515625" bestFit="1" customWidth="1"/>
    <col min="5900" max="5901" width="9.3046875" customWidth="1"/>
    <col min="6147" max="6147" width="3.4609375" bestFit="1" customWidth="1"/>
    <col min="6148" max="6148" width="3.4609375" customWidth="1"/>
    <col min="6149" max="6149" width="13.3046875" customWidth="1"/>
    <col min="6150" max="6150" width="2.765625" customWidth="1"/>
    <col min="6151" max="6151" width="15.3046875" customWidth="1"/>
    <col min="6152" max="6152" width="3" customWidth="1"/>
    <col min="6153" max="6153" width="11.84375" bestFit="1" customWidth="1"/>
    <col min="6154" max="6154" width="3.07421875" customWidth="1"/>
    <col min="6155" max="6155" width="13.53515625" bestFit="1" customWidth="1"/>
    <col min="6156" max="6157" width="9.3046875" customWidth="1"/>
    <col min="6403" max="6403" width="3.4609375" bestFit="1" customWidth="1"/>
    <col min="6404" max="6404" width="3.4609375" customWidth="1"/>
    <col min="6405" max="6405" width="13.3046875" customWidth="1"/>
    <col min="6406" max="6406" width="2.765625" customWidth="1"/>
    <col min="6407" max="6407" width="15.3046875" customWidth="1"/>
    <col min="6408" max="6408" width="3" customWidth="1"/>
    <col min="6409" max="6409" width="11.84375" bestFit="1" customWidth="1"/>
    <col min="6410" max="6410" width="3.07421875" customWidth="1"/>
    <col min="6411" max="6411" width="13.53515625" bestFit="1" customWidth="1"/>
    <col min="6412" max="6413" width="9.3046875" customWidth="1"/>
    <col min="6659" max="6659" width="3.4609375" bestFit="1" customWidth="1"/>
    <col min="6660" max="6660" width="3.4609375" customWidth="1"/>
    <col min="6661" max="6661" width="13.3046875" customWidth="1"/>
    <col min="6662" max="6662" width="2.765625" customWidth="1"/>
    <col min="6663" max="6663" width="15.3046875" customWidth="1"/>
    <col min="6664" max="6664" width="3" customWidth="1"/>
    <col min="6665" max="6665" width="11.84375" bestFit="1" customWidth="1"/>
    <col min="6666" max="6666" width="3.07421875" customWidth="1"/>
    <col min="6667" max="6667" width="13.53515625" bestFit="1" customWidth="1"/>
    <col min="6668" max="6669" width="9.3046875" customWidth="1"/>
    <col min="6915" max="6915" width="3.4609375" bestFit="1" customWidth="1"/>
    <col min="6916" max="6916" width="3.4609375" customWidth="1"/>
    <col min="6917" max="6917" width="13.3046875" customWidth="1"/>
    <col min="6918" max="6918" width="2.765625" customWidth="1"/>
    <col min="6919" max="6919" width="15.3046875" customWidth="1"/>
    <col min="6920" max="6920" width="3" customWidth="1"/>
    <col min="6921" max="6921" width="11.84375" bestFit="1" customWidth="1"/>
    <col min="6922" max="6922" width="3.07421875" customWidth="1"/>
    <col min="6923" max="6923" width="13.53515625" bestFit="1" customWidth="1"/>
    <col min="6924" max="6925" width="9.3046875" customWidth="1"/>
    <col min="7171" max="7171" width="3.4609375" bestFit="1" customWidth="1"/>
    <col min="7172" max="7172" width="3.4609375" customWidth="1"/>
    <col min="7173" max="7173" width="13.3046875" customWidth="1"/>
    <col min="7174" max="7174" width="2.765625" customWidth="1"/>
    <col min="7175" max="7175" width="15.3046875" customWidth="1"/>
    <col min="7176" max="7176" width="3" customWidth="1"/>
    <col min="7177" max="7177" width="11.84375" bestFit="1" customWidth="1"/>
    <col min="7178" max="7178" width="3.07421875" customWidth="1"/>
    <col min="7179" max="7179" width="13.53515625" bestFit="1" customWidth="1"/>
    <col min="7180" max="7181" width="9.3046875" customWidth="1"/>
    <col min="7427" max="7427" width="3.4609375" bestFit="1" customWidth="1"/>
    <col min="7428" max="7428" width="3.4609375" customWidth="1"/>
    <col min="7429" max="7429" width="13.3046875" customWidth="1"/>
    <col min="7430" max="7430" width="2.765625" customWidth="1"/>
    <col min="7431" max="7431" width="15.3046875" customWidth="1"/>
    <col min="7432" max="7432" width="3" customWidth="1"/>
    <col min="7433" max="7433" width="11.84375" bestFit="1" customWidth="1"/>
    <col min="7434" max="7434" width="3.07421875" customWidth="1"/>
    <col min="7435" max="7435" width="13.53515625" bestFit="1" customWidth="1"/>
    <col min="7436" max="7437" width="9.3046875" customWidth="1"/>
    <col min="7683" max="7683" width="3.4609375" bestFit="1" customWidth="1"/>
    <col min="7684" max="7684" width="3.4609375" customWidth="1"/>
    <col min="7685" max="7685" width="13.3046875" customWidth="1"/>
    <col min="7686" max="7686" width="2.765625" customWidth="1"/>
    <col min="7687" max="7687" width="15.3046875" customWidth="1"/>
    <col min="7688" max="7688" width="3" customWidth="1"/>
    <col min="7689" max="7689" width="11.84375" bestFit="1" customWidth="1"/>
    <col min="7690" max="7690" width="3.07421875" customWidth="1"/>
    <col min="7691" max="7691" width="13.53515625" bestFit="1" customWidth="1"/>
    <col min="7692" max="7693" width="9.3046875" customWidth="1"/>
    <col min="7939" max="7939" width="3.4609375" bestFit="1" customWidth="1"/>
    <col min="7940" max="7940" width="3.4609375" customWidth="1"/>
    <col min="7941" max="7941" width="13.3046875" customWidth="1"/>
    <col min="7942" max="7942" width="2.765625" customWidth="1"/>
    <col min="7943" max="7943" width="15.3046875" customWidth="1"/>
    <col min="7944" max="7944" width="3" customWidth="1"/>
    <col min="7945" max="7945" width="11.84375" bestFit="1" customWidth="1"/>
    <col min="7946" max="7946" width="3.07421875" customWidth="1"/>
    <col min="7947" max="7947" width="13.53515625" bestFit="1" customWidth="1"/>
    <col min="7948" max="7949" width="9.3046875" customWidth="1"/>
    <col min="8195" max="8195" width="3.4609375" bestFit="1" customWidth="1"/>
    <col min="8196" max="8196" width="3.4609375" customWidth="1"/>
    <col min="8197" max="8197" width="13.3046875" customWidth="1"/>
    <col min="8198" max="8198" width="2.765625" customWidth="1"/>
    <col min="8199" max="8199" width="15.3046875" customWidth="1"/>
    <col min="8200" max="8200" width="3" customWidth="1"/>
    <col min="8201" max="8201" width="11.84375" bestFit="1" customWidth="1"/>
    <col min="8202" max="8202" width="3.07421875" customWidth="1"/>
    <col min="8203" max="8203" width="13.53515625" bestFit="1" customWidth="1"/>
    <col min="8204" max="8205" width="9.3046875" customWidth="1"/>
    <col min="8451" max="8451" width="3.4609375" bestFit="1" customWidth="1"/>
    <col min="8452" max="8452" width="3.4609375" customWidth="1"/>
    <col min="8453" max="8453" width="13.3046875" customWidth="1"/>
    <col min="8454" max="8454" width="2.765625" customWidth="1"/>
    <col min="8455" max="8455" width="15.3046875" customWidth="1"/>
    <col min="8456" max="8456" width="3" customWidth="1"/>
    <col min="8457" max="8457" width="11.84375" bestFit="1" customWidth="1"/>
    <col min="8458" max="8458" width="3.07421875" customWidth="1"/>
    <col min="8459" max="8459" width="13.53515625" bestFit="1" customWidth="1"/>
    <col min="8460" max="8461" width="9.3046875" customWidth="1"/>
    <col min="8707" max="8707" width="3.4609375" bestFit="1" customWidth="1"/>
    <col min="8708" max="8708" width="3.4609375" customWidth="1"/>
    <col min="8709" max="8709" width="13.3046875" customWidth="1"/>
    <col min="8710" max="8710" width="2.765625" customWidth="1"/>
    <col min="8711" max="8711" width="15.3046875" customWidth="1"/>
    <col min="8712" max="8712" width="3" customWidth="1"/>
    <col min="8713" max="8713" width="11.84375" bestFit="1" customWidth="1"/>
    <col min="8714" max="8714" width="3.07421875" customWidth="1"/>
    <col min="8715" max="8715" width="13.53515625" bestFit="1" customWidth="1"/>
    <col min="8716" max="8717" width="9.3046875" customWidth="1"/>
    <col min="8963" max="8963" width="3.4609375" bestFit="1" customWidth="1"/>
    <col min="8964" max="8964" width="3.4609375" customWidth="1"/>
    <col min="8965" max="8965" width="13.3046875" customWidth="1"/>
    <col min="8966" max="8966" width="2.765625" customWidth="1"/>
    <col min="8967" max="8967" width="15.3046875" customWidth="1"/>
    <col min="8968" max="8968" width="3" customWidth="1"/>
    <col min="8969" max="8969" width="11.84375" bestFit="1" customWidth="1"/>
    <col min="8970" max="8970" width="3.07421875" customWidth="1"/>
    <col min="8971" max="8971" width="13.53515625" bestFit="1" customWidth="1"/>
    <col min="8972" max="8973" width="9.3046875" customWidth="1"/>
    <col min="9219" max="9219" width="3.4609375" bestFit="1" customWidth="1"/>
    <col min="9220" max="9220" width="3.4609375" customWidth="1"/>
    <col min="9221" max="9221" width="13.3046875" customWidth="1"/>
    <col min="9222" max="9222" width="2.765625" customWidth="1"/>
    <col min="9223" max="9223" width="15.3046875" customWidth="1"/>
    <col min="9224" max="9224" width="3" customWidth="1"/>
    <col min="9225" max="9225" width="11.84375" bestFit="1" customWidth="1"/>
    <col min="9226" max="9226" width="3.07421875" customWidth="1"/>
    <col min="9227" max="9227" width="13.53515625" bestFit="1" customWidth="1"/>
    <col min="9228" max="9229" width="9.3046875" customWidth="1"/>
    <col min="9475" max="9475" width="3.4609375" bestFit="1" customWidth="1"/>
    <col min="9476" max="9476" width="3.4609375" customWidth="1"/>
    <col min="9477" max="9477" width="13.3046875" customWidth="1"/>
    <col min="9478" max="9478" width="2.765625" customWidth="1"/>
    <col min="9479" max="9479" width="15.3046875" customWidth="1"/>
    <col min="9480" max="9480" width="3" customWidth="1"/>
    <col min="9481" max="9481" width="11.84375" bestFit="1" customWidth="1"/>
    <col min="9482" max="9482" width="3.07421875" customWidth="1"/>
    <col min="9483" max="9483" width="13.53515625" bestFit="1" customWidth="1"/>
    <col min="9484" max="9485" width="9.3046875" customWidth="1"/>
    <col min="9731" max="9731" width="3.4609375" bestFit="1" customWidth="1"/>
    <col min="9732" max="9732" width="3.4609375" customWidth="1"/>
    <col min="9733" max="9733" width="13.3046875" customWidth="1"/>
    <col min="9734" max="9734" width="2.765625" customWidth="1"/>
    <col min="9735" max="9735" width="15.3046875" customWidth="1"/>
    <col min="9736" max="9736" width="3" customWidth="1"/>
    <col min="9737" max="9737" width="11.84375" bestFit="1" customWidth="1"/>
    <col min="9738" max="9738" width="3.07421875" customWidth="1"/>
    <col min="9739" max="9739" width="13.53515625" bestFit="1" customWidth="1"/>
    <col min="9740" max="9741" width="9.3046875" customWidth="1"/>
    <col min="9987" max="9987" width="3.4609375" bestFit="1" customWidth="1"/>
    <col min="9988" max="9988" width="3.4609375" customWidth="1"/>
    <col min="9989" max="9989" width="13.3046875" customWidth="1"/>
    <col min="9990" max="9990" width="2.765625" customWidth="1"/>
    <col min="9991" max="9991" width="15.3046875" customWidth="1"/>
    <col min="9992" max="9992" width="3" customWidth="1"/>
    <col min="9993" max="9993" width="11.84375" bestFit="1" customWidth="1"/>
    <col min="9994" max="9994" width="3.07421875" customWidth="1"/>
    <col min="9995" max="9995" width="13.53515625" bestFit="1" customWidth="1"/>
    <col min="9996" max="9997" width="9.3046875" customWidth="1"/>
    <col min="10243" max="10243" width="3.4609375" bestFit="1" customWidth="1"/>
    <col min="10244" max="10244" width="3.4609375" customWidth="1"/>
    <col min="10245" max="10245" width="13.3046875" customWidth="1"/>
    <col min="10246" max="10246" width="2.765625" customWidth="1"/>
    <col min="10247" max="10247" width="15.3046875" customWidth="1"/>
    <col min="10248" max="10248" width="3" customWidth="1"/>
    <col min="10249" max="10249" width="11.84375" bestFit="1" customWidth="1"/>
    <col min="10250" max="10250" width="3.07421875" customWidth="1"/>
    <col min="10251" max="10251" width="13.53515625" bestFit="1" customWidth="1"/>
    <col min="10252" max="10253" width="9.3046875" customWidth="1"/>
    <col min="10499" max="10499" width="3.4609375" bestFit="1" customWidth="1"/>
    <col min="10500" max="10500" width="3.4609375" customWidth="1"/>
    <col min="10501" max="10501" width="13.3046875" customWidth="1"/>
    <col min="10502" max="10502" width="2.765625" customWidth="1"/>
    <col min="10503" max="10503" width="15.3046875" customWidth="1"/>
    <col min="10504" max="10504" width="3" customWidth="1"/>
    <col min="10505" max="10505" width="11.84375" bestFit="1" customWidth="1"/>
    <col min="10506" max="10506" width="3.07421875" customWidth="1"/>
    <col min="10507" max="10507" width="13.53515625" bestFit="1" customWidth="1"/>
    <col min="10508" max="10509" width="9.3046875" customWidth="1"/>
    <col min="10755" max="10755" width="3.4609375" bestFit="1" customWidth="1"/>
    <col min="10756" max="10756" width="3.4609375" customWidth="1"/>
    <col min="10757" max="10757" width="13.3046875" customWidth="1"/>
    <col min="10758" max="10758" width="2.765625" customWidth="1"/>
    <col min="10759" max="10759" width="15.3046875" customWidth="1"/>
    <col min="10760" max="10760" width="3" customWidth="1"/>
    <col min="10761" max="10761" width="11.84375" bestFit="1" customWidth="1"/>
    <col min="10762" max="10762" width="3.07421875" customWidth="1"/>
    <col min="10763" max="10763" width="13.53515625" bestFit="1" customWidth="1"/>
    <col min="10764" max="10765" width="9.3046875" customWidth="1"/>
    <col min="11011" max="11011" width="3.4609375" bestFit="1" customWidth="1"/>
    <col min="11012" max="11012" width="3.4609375" customWidth="1"/>
    <col min="11013" max="11013" width="13.3046875" customWidth="1"/>
    <col min="11014" max="11014" width="2.765625" customWidth="1"/>
    <col min="11015" max="11015" width="15.3046875" customWidth="1"/>
    <col min="11016" max="11016" width="3" customWidth="1"/>
    <col min="11017" max="11017" width="11.84375" bestFit="1" customWidth="1"/>
    <col min="11018" max="11018" width="3.07421875" customWidth="1"/>
    <col min="11019" max="11019" width="13.53515625" bestFit="1" customWidth="1"/>
    <col min="11020" max="11021" width="9.3046875" customWidth="1"/>
    <col min="11267" max="11267" width="3.4609375" bestFit="1" customWidth="1"/>
    <col min="11268" max="11268" width="3.4609375" customWidth="1"/>
    <col min="11269" max="11269" width="13.3046875" customWidth="1"/>
    <col min="11270" max="11270" width="2.765625" customWidth="1"/>
    <col min="11271" max="11271" width="15.3046875" customWidth="1"/>
    <col min="11272" max="11272" width="3" customWidth="1"/>
    <col min="11273" max="11273" width="11.84375" bestFit="1" customWidth="1"/>
    <col min="11274" max="11274" width="3.07421875" customWidth="1"/>
    <col min="11275" max="11275" width="13.53515625" bestFit="1" customWidth="1"/>
    <col min="11276" max="11277" width="9.3046875" customWidth="1"/>
    <col min="11523" max="11523" width="3.4609375" bestFit="1" customWidth="1"/>
    <col min="11524" max="11524" width="3.4609375" customWidth="1"/>
    <col min="11525" max="11525" width="13.3046875" customWidth="1"/>
    <col min="11526" max="11526" width="2.765625" customWidth="1"/>
    <col min="11527" max="11527" width="15.3046875" customWidth="1"/>
    <col min="11528" max="11528" width="3" customWidth="1"/>
    <col min="11529" max="11529" width="11.84375" bestFit="1" customWidth="1"/>
    <col min="11530" max="11530" width="3.07421875" customWidth="1"/>
    <col min="11531" max="11531" width="13.53515625" bestFit="1" customWidth="1"/>
    <col min="11532" max="11533" width="9.3046875" customWidth="1"/>
    <col min="11779" max="11779" width="3.4609375" bestFit="1" customWidth="1"/>
    <col min="11780" max="11780" width="3.4609375" customWidth="1"/>
    <col min="11781" max="11781" width="13.3046875" customWidth="1"/>
    <col min="11782" max="11782" width="2.765625" customWidth="1"/>
    <col min="11783" max="11783" width="15.3046875" customWidth="1"/>
    <col min="11784" max="11784" width="3" customWidth="1"/>
    <col min="11785" max="11785" width="11.84375" bestFit="1" customWidth="1"/>
    <col min="11786" max="11786" width="3.07421875" customWidth="1"/>
    <col min="11787" max="11787" width="13.53515625" bestFit="1" customWidth="1"/>
    <col min="11788" max="11789" width="9.3046875" customWidth="1"/>
    <col min="12035" max="12035" width="3.4609375" bestFit="1" customWidth="1"/>
    <col min="12036" max="12036" width="3.4609375" customWidth="1"/>
    <col min="12037" max="12037" width="13.3046875" customWidth="1"/>
    <col min="12038" max="12038" width="2.765625" customWidth="1"/>
    <col min="12039" max="12039" width="15.3046875" customWidth="1"/>
    <col min="12040" max="12040" width="3" customWidth="1"/>
    <col min="12041" max="12041" width="11.84375" bestFit="1" customWidth="1"/>
    <col min="12042" max="12042" width="3.07421875" customWidth="1"/>
    <col min="12043" max="12043" width="13.53515625" bestFit="1" customWidth="1"/>
    <col min="12044" max="12045" width="9.3046875" customWidth="1"/>
    <col min="12291" max="12291" width="3.4609375" bestFit="1" customWidth="1"/>
    <col min="12292" max="12292" width="3.4609375" customWidth="1"/>
    <col min="12293" max="12293" width="13.3046875" customWidth="1"/>
    <col min="12294" max="12294" width="2.765625" customWidth="1"/>
    <col min="12295" max="12295" width="15.3046875" customWidth="1"/>
    <col min="12296" max="12296" width="3" customWidth="1"/>
    <col min="12297" max="12297" width="11.84375" bestFit="1" customWidth="1"/>
    <col min="12298" max="12298" width="3.07421875" customWidth="1"/>
    <col min="12299" max="12299" width="13.53515625" bestFit="1" customWidth="1"/>
    <col min="12300" max="12301" width="9.3046875" customWidth="1"/>
    <col min="12547" max="12547" width="3.4609375" bestFit="1" customWidth="1"/>
    <col min="12548" max="12548" width="3.4609375" customWidth="1"/>
    <col min="12549" max="12549" width="13.3046875" customWidth="1"/>
    <col min="12550" max="12550" width="2.765625" customWidth="1"/>
    <col min="12551" max="12551" width="15.3046875" customWidth="1"/>
    <col min="12552" max="12552" width="3" customWidth="1"/>
    <col min="12553" max="12553" width="11.84375" bestFit="1" customWidth="1"/>
    <col min="12554" max="12554" width="3.07421875" customWidth="1"/>
    <col min="12555" max="12555" width="13.53515625" bestFit="1" customWidth="1"/>
    <col min="12556" max="12557" width="9.3046875" customWidth="1"/>
    <col min="12803" max="12803" width="3.4609375" bestFit="1" customWidth="1"/>
    <col min="12804" max="12804" width="3.4609375" customWidth="1"/>
    <col min="12805" max="12805" width="13.3046875" customWidth="1"/>
    <col min="12806" max="12806" width="2.765625" customWidth="1"/>
    <col min="12807" max="12807" width="15.3046875" customWidth="1"/>
    <col min="12808" max="12808" width="3" customWidth="1"/>
    <col min="12809" max="12809" width="11.84375" bestFit="1" customWidth="1"/>
    <col min="12810" max="12810" width="3.07421875" customWidth="1"/>
    <col min="12811" max="12811" width="13.53515625" bestFit="1" customWidth="1"/>
    <col min="12812" max="12813" width="9.3046875" customWidth="1"/>
    <col min="13059" max="13059" width="3.4609375" bestFit="1" customWidth="1"/>
    <col min="13060" max="13060" width="3.4609375" customWidth="1"/>
    <col min="13061" max="13061" width="13.3046875" customWidth="1"/>
    <col min="13062" max="13062" width="2.765625" customWidth="1"/>
    <col min="13063" max="13063" width="15.3046875" customWidth="1"/>
    <col min="13064" max="13064" width="3" customWidth="1"/>
    <col min="13065" max="13065" width="11.84375" bestFit="1" customWidth="1"/>
    <col min="13066" max="13066" width="3.07421875" customWidth="1"/>
    <col min="13067" max="13067" width="13.53515625" bestFit="1" customWidth="1"/>
    <col min="13068" max="13069" width="9.3046875" customWidth="1"/>
    <col min="13315" max="13315" width="3.4609375" bestFit="1" customWidth="1"/>
    <col min="13316" max="13316" width="3.4609375" customWidth="1"/>
    <col min="13317" max="13317" width="13.3046875" customWidth="1"/>
    <col min="13318" max="13318" width="2.765625" customWidth="1"/>
    <col min="13319" max="13319" width="15.3046875" customWidth="1"/>
    <col min="13320" max="13320" width="3" customWidth="1"/>
    <col min="13321" max="13321" width="11.84375" bestFit="1" customWidth="1"/>
    <col min="13322" max="13322" width="3.07421875" customWidth="1"/>
    <col min="13323" max="13323" width="13.53515625" bestFit="1" customWidth="1"/>
    <col min="13324" max="13325" width="9.3046875" customWidth="1"/>
    <col min="13571" max="13571" width="3.4609375" bestFit="1" customWidth="1"/>
    <col min="13572" max="13572" width="3.4609375" customWidth="1"/>
    <col min="13573" max="13573" width="13.3046875" customWidth="1"/>
    <col min="13574" max="13574" width="2.765625" customWidth="1"/>
    <col min="13575" max="13575" width="15.3046875" customWidth="1"/>
    <col min="13576" max="13576" width="3" customWidth="1"/>
    <col min="13577" max="13577" width="11.84375" bestFit="1" customWidth="1"/>
    <col min="13578" max="13578" width="3.07421875" customWidth="1"/>
    <col min="13579" max="13579" width="13.53515625" bestFit="1" customWidth="1"/>
    <col min="13580" max="13581" width="9.3046875" customWidth="1"/>
    <col min="13827" max="13827" width="3.4609375" bestFit="1" customWidth="1"/>
    <col min="13828" max="13828" width="3.4609375" customWidth="1"/>
    <col min="13829" max="13829" width="13.3046875" customWidth="1"/>
    <col min="13830" max="13830" width="2.765625" customWidth="1"/>
    <col min="13831" max="13831" width="15.3046875" customWidth="1"/>
    <col min="13832" max="13832" width="3" customWidth="1"/>
    <col min="13833" max="13833" width="11.84375" bestFit="1" customWidth="1"/>
    <col min="13834" max="13834" width="3.07421875" customWidth="1"/>
    <col min="13835" max="13835" width="13.53515625" bestFit="1" customWidth="1"/>
    <col min="13836" max="13837" width="9.3046875" customWidth="1"/>
    <col min="14083" max="14083" width="3.4609375" bestFit="1" customWidth="1"/>
    <col min="14084" max="14084" width="3.4609375" customWidth="1"/>
    <col min="14085" max="14085" width="13.3046875" customWidth="1"/>
    <col min="14086" max="14086" width="2.765625" customWidth="1"/>
    <col min="14087" max="14087" width="15.3046875" customWidth="1"/>
    <col min="14088" max="14088" width="3" customWidth="1"/>
    <col min="14089" max="14089" width="11.84375" bestFit="1" customWidth="1"/>
    <col min="14090" max="14090" width="3.07421875" customWidth="1"/>
    <col min="14091" max="14091" width="13.53515625" bestFit="1" customWidth="1"/>
    <col min="14092" max="14093" width="9.3046875" customWidth="1"/>
    <col min="14339" max="14339" width="3.4609375" bestFit="1" customWidth="1"/>
    <col min="14340" max="14340" width="3.4609375" customWidth="1"/>
    <col min="14341" max="14341" width="13.3046875" customWidth="1"/>
    <col min="14342" max="14342" width="2.765625" customWidth="1"/>
    <col min="14343" max="14343" width="15.3046875" customWidth="1"/>
    <col min="14344" max="14344" width="3" customWidth="1"/>
    <col min="14345" max="14345" width="11.84375" bestFit="1" customWidth="1"/>
    <col min="14346" max="14346" width="3.07421875" customWidth="1"/>
    <col min="14347" max="14347" width="13.53515625" bestFit="1" customWidth="1"/>
    <col min="14348" max="14349" width="9.3046875" customWidth="1"/>
    <col min="14595" max="14595" width="3.4609375" bestFit="1" customWidth="1"/>
    <col min="14596" max="14596" width="3.4609375" customWidth="1"/>
    <col min="14597" max="14597" width="13.3046875" customWidth="1"/>
    <col min="14598" max="14598" width="2.765625" customWidth="1"/>
    <col min="14599" max="14599" width="15.3046875" customWidth="1"/>
    <col min="14600" max="14600" width="3" customWidth="1"/>
    <col min="14601" max="14601" width="11.84375" bestFit="1" customWidth="1"/>
    <col min="14602" max="14602" width="3.07421875" customWidth="1"/>
    <col min="14603" max="14603" width="13.53515625" bestFit="1" customWidth="1"/>
    <col min="14604" max="14605" width="9.3046875" customWidth="1"/>
    <col min="14851" max="14851" width="3.4609375" bestFit="1" customWidth="1"/>
    <col min="14852" max="14852" width="3.4609375" customWidth="1"/>
    <col min="14853" max="14853" width="13.3046875" customWidth="1"/>
    <col min="14854" max="14854" width="2.765625" customWidth="1"/>
    <col min="14855" max="14855" width="15.3046875" customWidth="1"/>
    <col min="14856" max="14856" width="3" customWidth="1"/>
    <col min="14857" max="14857" width="11.84375" bestFit="1" customWidth="1"/>
    <col min="14858" max="14858" width="3.07421875" customWidth="1"/>
    <col min="14859" max="14859" width="13.53515625" bestFit="1" customWidth="1"/>
    <col min="14860" max="14861" width="9.3046875" customWidth="1"/>
    <col min="15107" max="15107" width="3.4609375" bestFit="1" customWidth="1"/>
    <col min="15108" max="15108" width="3.4609375" customWidth="1"/>
    <col min="15109" max="15109" width="13.3046875" customWidth="1"/>
    <col min="15110" max="15110" width="2.765625" customWidth="1"/>
    <col min="15111" max="15111" width="15.3046875" customWidth="1"/>
    <col min="15112" max="15112" width="3" customWidth="1"/>
    <col min="15113" max="15113" width="11.84375" bestFit="1" customWidth="1"/>
    <col min="15114" max="15114" width="3.07421875" customWidth="1"/>
    <col min="15115" max="15115" width="13.53515625" bestFit="1" customWidth="1"/>
    <col min="15116" max="15117" width="9.3046875" customWidth="1"/>
    <col min="15363" max="15363" width="3.4609375" bestFit="1" customWidth="1"/>
    <col min="15364" max="15364" width="3.4609375" customWidth="1"/>
    <col min="15365" max="15365" width="13.3046875" customWidth="1"/>
    <col min="15366" max="15366" width="2.765625" customWidth="1"/>
    <col min="15367" max="15367" width="15.3046875" customWidth="1"/>
    <col min="15368" max="15368" width="3" customWidth="1"/>
    <col min="15369" max="15369" width="11.84375" bestFit="1" customWidth="1"/>
    <col min="15370" max="15370" width="3.07421875" customWidth="1"/>
    <col min="15371" max="15371" width="13.53515625" bestFit="1" customWidth="1"/>
    <col min="15372" max="15373" width="9.3046875" customWidth="1"/>
    <col min="15619" max="15619" width="3.4609375" bestFit="1" customWidth="1"/>
    <col min="15620" max="15620" width="3.4609375" customWidth="1"/>
    <col min="15621" max="15621" width="13.3046875" customWidth="1"/>
    <col min="15622" max="15622" width="2.765625" customWidth="1"/>
    <col min="15623" max="15623" width="15.3046875" customWidth="1"/>
    <col min="15624" max="15624" width="3" customWidth="1"/>
    <col min="15625" max="15625" width="11.84375" bestFit="1" customWidth="1"/>
    <col min="15626" max="15626" width="3.07421875" customWidth="1"/>
    <col min="15627" max="15627" width="13.53515625" bestFit="1" customWidth="1"/>
    <col min="15628" max="15629" width="9.3046875" customWidth="1"/>
    <col min="15875" max="15875" width="3.4609375" bestFit="1" customWidth="1"/>
    <col min="15876" max="15876" width="3.4609375" customWidth="1"/>
    <col min="15877" max="15877" width="13.3046875" customWidth="1"/>
    <col min="15878" max="15878" width="2.765625" customWidth="1"/>
    <col min="15879" max="15879" width="15.3046875" customWidth="1"/>
    <col min="15880" max="15880" width="3" customWidth="1"/>
    <col min="15881" max="15881" width="11.84375" bestFit="1" customWidth="1"/>
    <col min="15882" max="15882" width="3.07421875" customWidth="1"/>
    <col min="15883" max="15883" width="13.53515625" bestFit="1" customWidth="1"/>
    <col min="15884" max="15885" width="9.3046875" customWidth="1"/>
    <col min="16131" max="16131" width="3.4609375" bestFit="1" customWidth="1"/>
    <col min="16132" max="16132" width="3.4609375" customWidth="1"/>
    <col min="16133" max="16133" width="13.3046875" customWidth="1"/>
    <col min="16134" max="16134" width="2.765625" customWidth="1"/>
    <col min="16135" max="16135" width="15.3046875" customWidth="1"/>
    <col min="16136" max="16136" width="3" customWidth="1"/>
    <col min="16137" max="16137" width="11.84375" bestFit="1" customWidth="1"/>
    <col min="16138" max="16138" width="3.07421875" customWidth="1"/>
    <col min="16139" max="16139" width="13.53515625" bestFit="1" customWidth="1"/>
    <col min="16140" max="16141" width="9.3046875" customWidth="1"/>
  </cols>
  <sheetData>
    <row r="3" spans="1:20" s="38" customFormat="1" ht="15" customHeight="1">
      <c r="A3" s="204" t="s">
        <v>252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91"/>
      <c r="M3" s="91"/>
    </row>
    <row r="4" spans="1:20" s="38" customFormat="1" ht="15" customHeight="1">
      <c r="A4" s="204" t="s">
        <v>253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91"/>
      <c r="M4" s="91"/>
    </row>
    <row r="5" spans="1:20" s="38" customFormat="1" ht="15" customHeight="1">
      <c r="A5" s="204" t="s">
        <v>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91"/>
      <c r="M5" s="91"/>
    </row>
    <row r="6" spans="1:20" s="38" customFormat="1">
      <c r="A6" s="107"/>
      <c r="B6" s="107"/>
      <c r="C6" s="108"/>
      <c r="D6" s="108"/>
      <c r="E6" s="108"/>
      <c r="F6" s="108"/>
      <c r="G6" s="108"/>
      <c r="H6" s="108"/>
      <c r="I6" s="108"/>
      <c r="J6" s="108"/>
      <c r="K6" s="102" t="s">
        <v>218</v>
      </c>
      <c r="L6" s="107"/>
      <c r="M6" s="91"/>
    </row>
    <row r="7" spans="1:20" s="38" customFormat="1" ht="16">
      <c r="C7" s="108" t="s">
        <v>22</v>
      </c>
      <c r="D7" s="108"/>
      <c r="E7" s="111" t="s">
        <v>213</v>
      </c>
      <c r="F7" s="111"/>
      <c r="G7" s="92" t="s">
        <v>212</v>
      </c>
      <c r="H7" s="108"/>
      <c r="I7" s="5" t="s">
        <v>219</v>
      </c>
      <c r="J7" s="5"/>
      <c r="K7" s="5" t="s">
        <v>211</v>
      </c>
    </row>
    <row r="8" spans="1:20" s="38" customFormat="1" ht="12.5">
      <c r="A8" s="108" t="s">
        <v>3</v>
      </c>
      <c r="B8" s="108"/>
      <c r="C8" s="108"/>
      <c r="D8" s="108"/>
      <c r="E8" s="111" t="s">
        <v>210</v>
      </c>
      <c r="F8" s="111"/>
      <c r="G8" s="111" t="s">
        <v>209</v>
      </c>
      <c r="H8" s="108"/>
      <c r="I8" s="108"/>
      <c r="J8" s="108"/>
      <c r="K8" s="108" t="s">
        <v>208</v>
      </c>
    </row>
    <row r="9" spans="1:20" s="38" customFormat="1" ht="12.5">
      <c r="A9" s="6" t="s">
        <v>5</v>
      </c>
      <c r="B9" s="6"/>
      <c r="C9" s="6" t="s">
        <v>207</v>
      </c>
      <c r="D9" s="6"/>
      <c r="E9" s="196" t="s">
        <v>206</v>
      </c>
      <c r="F9" s="196"/>
      <c r="G9" s="197" t="s">
        <v>205</v>
      </c>
      <c r="H9" s="90"/>
      <c r="I9" s="6" t="s">
        <v>220</v>
      </c>
      <c r="J9" s="89"/>
      <c r="K9" s="88" t="s">
        <v>204</v>
      </c>
      <c r="P9" s="95"/>
      <c r="Q9" s="95"/>
    </row>
    <row r="10" spans="1:20" s="38" customFormat="1" ht="13">
      <c r="A10" s="68"/>
      <c r="B10" s="87" t="s">
        <v>203</v>
      </c>
      <c r="D10" s="86"/>
      <c r="E10" s="198"/>
      <c r="F10" s="198"/>
      <c r="G10" s="199"/>
      <c r="H10" s="85"/>
      <c r="I10" s="84"/>
      <c r="J10" s="84"/>
      <c r="K10" s="83"/>
      <c r="P10" s="95"/>
      <c r="Q10" s="95"/>
    </row>
    <row r="11" spans="1:20" s="38" customFormat="1">
      <c r="A11" s="108">
        <v>1</v>
      </c>
      <c r="B11" s="108"/>
      <c r="C11" s="103">
        <v>44166</v>
      </c>
      <c r="D11" s="103"/>
      <c r="E11" s="94">
        <v>60489131.50999999</v>
      </c>
      <c r="F11" s="92"/>
      <c r="G11" s="94">
        <v>7278054.459999999</v>
      </c>
      <c r="H11" s="92"/>
      <c r="I11" s="94">
        <v>75529745.49000001</v>
      </c>
      <c r="J11" s="92"/>
      <c r="K11" s="92">
        <f>E11+G11+I11</f>
        <v>143296931.45999998</v>
      </c>
      <c r="L11" s="5"/>
      <c r="M11" s="134"/>
      <c r="P11" s="104"/>
      <c r="Q11" s="104"/>
    </row>
    <row r="12" spans="1:20" s="38" customFormat="1">
      <c r="A12" s="79">
        <f t="shared" ref="A12:A28" si="0">A11+1</f>
        <v>2</v>
      </c>
      <c r="B12" s="79"/>
      <c r="C12" s="103">
        <v>44197</v>
      </c>
      <c r="D12" s="103"/>
      <c r="E12" s="94">
        <v>61170319.49999997</v>
      </c>
      <c r="F12" s="92"/>
      <c r="G12" s="94">
        <v>7278065.7999999989</v>
      </c>
      <c r="H12" s="92"/>
      <c r="I12" s="94">
        <v>75529745.49000001</v>
      </c>
      <c r="J12" s="92"/>
      <c r="K12" s="92">
        <f t="shared" ref="K12:K23" si="1">E12+G12+I12</f>
        <v>143978130.78999996</v>
      </c>
      <c r="L12" s="82"/>
      <c r="M12" s="82"/>
      <c r="P12" s="104"/>
      <c r="Q12" s="104"/>
    </row>
    <row r="13" spans="1:20">
      <c r="A13" s="79">
        <f t="shared" si="0"/>
        <v>3</v>
      </c>
      <c r="B13" s="79"/>
      <c r="C13" s="103">
        <v>44228</v>
      </c>
      <c r="D13" s="103"/>
      <c r="E13" s="94">
        <v>61343157.079999954</v>
      </c>
      <c r="F13" s="92"/>
      <c r="G13" s="94">
        <v>7278065.7999999989</v>
      </c>
      <c r="H13" s="92"/>
      <c r="I13" s="94">
        <v>75529745.49000001</v>
      </c>
      <c r="J13" s="92"/>
      <c r="K13" s="92">
        <f t="shared" si="1"/>
        <v>144150968.36999995</v>
      </c>
      <c r="L13" s="81"/>
      <c r="M13" s="81"/>
      <c r="N13" s="38"/>
      <c r="P13" s="104"/>
      <c r="Q13" s="104"/>
      <c r="R13" s="38"/>
      <c r="T13" s="38"/>
    </row>
    <row r="14" spans="1:20">
      <c r="A14" s="79">
        <f t="shared" si="0"/>
        <v>4</v>
      </c>
      <c r="B14" s="79"/>
      <c r="C14" s="103">
        <v>44256</v>
      </c>
      <c r="D14" s="103"/>
      <c r="E14" s="94">
        <v>62065672.609999985</v>
      </c>
      <c r="F14" s="92"/>
      <c r="G14" s="94">
        <v>7280146.5899999999</v>
      </c>
      <c r="H14" s="92"/>
      <c r="I14" s="94">
        <v>75489460.840000004</v>
      </c>
      <c r="J14" s="92"/>
      <c r="K14" s="92">
        <f t="shared" si="1"/>
        <v>144835280.03999999</v>
      </c>
      <c r="L14" s="66"/>
      <c r="M14" s="66"/>
      <c r="N14" s="38"/>
      <c r="P14" s="104"/>
      <c r="Q14" s="104"/>
      <c r="R14" s="38"/>
      <c r="T14" s="38"/>
    </row>
    <row r="15" spans="1:20">
      <c r="A15" s="79">
        <f t="shared" si="0"/>
        <v>5</v>
      </c>
      <c r="B15" s="79"/>
      <c r="C15" s="103">
        <v>44287</v>
      </c>
      <c r="D15" s="103"/>
      <c r="E15" s="94">
        <v>62321312.779999956</v>
      </c>
      <c r="F15" s="92"/>
      <c r="G15" s="94">
        <v>7243998.7400000002</v>
      </c>
      <c r="H15" s="92"/>
      <c r="I15" s="94">
        <v>75510666.810000017</v>
      </c>
      <c r="J15" s="92"/>
      <c r="K15" s="92">
        <f t="shared" si="1"/>
        <v>145075978.32999998</v>
      </c>
      <c r="L15" s="66"/>
      <c r="M15" s="66"/>
      <c r="N15" s="38"/>
      <c r="P15" s="104"/>
      <c r="Q15" s="104"/>
      <c r="R15" s="38"/>
      <c r="T15" s="38"/>
    </row>
    <row r="16" spans="1:20">
      <c r="A16" s="79">
        <f t="shared" si="0"/>
        <v>6</v>
      </c>
      <c r="B16" s="79"/>
      <c r="C16" s="103">
        <v>44317</v>
      </c>
      <c r="D16" s="103"/>
      <c r="E16" s="94">
        <v>61893660.949999973</v>
      </c>
      <c r="F16" s="92"/>
      <c r="G16" s="94">
        <v>7244011.5600000005</v>
      </c>
      <c r="H16" s="92"/>
      <c r="I16" s="94">
        <v>75492698.329999998</v>
      </c>
      <c r="J16" s="92"/>
      <c r="K16" s="92">
        <f t="shared" si="1"/>
        <v>144630370.83999997</v>
      </c>
      <c r="L16" s="66"/>
      <c r="M16" s="66"/>
      <c r="N16" s="38"/>
      <c r="P16" s="104"/>
      <c r="Q16" s="104"/>
      <c r="R16" s="38"/>
      <c r="T16" s="38"/>
    </row>
    <row r="17" spans="1:20">
      <c r="A17" s="79">
        <f t="shared" si="0"/>
        <v>7</v>
      </c>
      <c r="B17" s="79"/>
      <c r="C17" s="103">
        <v>44348</v>
      </c>
      <c r="D17" s="103"/>
      <c r="E17" s="94">
        <v>62126068.849999979</v>
      </c>
      <c r="F17" s="92"/>
      <c r="G17" s="94">
        <v>7241851.9899999993</v>
      </c>
      <c r="H17" s="92"/>
      <c r="I17" s="94">
        <v>75492698.329999998</v>
      </c>
      <c r="J17" s="92"/>
      <c r="K17" s="92">
        <f t="shared" si="1"/>
        <v>144860619.16999996</v>
      </c>
      <c r="N17" s="38"/>
      <c r="P17" s="104"/>
      <c r="Q17" s="104"/>
      <c r="R17" s="38"/>
      <c r="T17" s="38"/>
    </row>
    <row r="18" spans="1:20">
      <c r="A18" s="79">
        <f t="shared" si="0"/>
        <v>8</v>
      </c>
      <c r="B18" s="79"/>
      <c r="C18" s="103">
        <v>44378</v>
      </c>
      <c r="D18" s="103"/>
      <c r="E18" s="94">
        <v>62002138.739999995</v>
      </c>
      <c r="F18" s="92"/>
      <c r="G18" s="94">
        <v>7236390.0899999999</v>
      </c>
      <c r="H18" s="92"/>
      <c r="I18" s="94">
        <v>75492698.329999998</v>
      </c>
      <c r="J18" s="92"/>
      <c r="K18" s="92">
        <f t="shared" si="1"/>
        <v>144731227.16</v>
      </c>
      <c r="N18" s="38"/>
      <c r="P18" s="104"/>
      <c r="Q18" s="104"/>
      <c r="R18" s="38"/>
      <c r="T18" s="38"/>
    </row>
    <row r="19" spans="1:20">
      <c r="A19" s="79">
        <f t="shared" si="0"/>
        <v>9</v>
      </c>
      <c r="B19" s="79"/>
      <c r="C19" s="103">
        <v>44409</v>
      </c>
      <c r="D19" s="103"/>
      <c r="E19" s="94">
        <v>62058297.36999999</v>
      </c>
      <c r="F19" s="92"/>
      <c r="G19" s="94">
        <v>7236507.1799999997</v>
      </c>
      <c r="H19" s="92"/>
      <c r="I19" s="94">
        <v>75492698.329999998</v>
      </c>
      <c r="J19" s="92"/>
      <c r="K19" s="92">
        <f t="shared" si="1"/>
        <v>144787502.88</v>
      </c>
      <c r="N19" s="38"/>
      <c r="P19" s="104"/>
      <c r="Q19" s="104"/>
      <c r="R19" s="38"/>
      <c r="T19" s="38"/>
    </row>
    <row r="20" spans="1:20">
      <c r="A20" s="79">
        <f t="shared" si="0"/>
        <v>10</v>
      </c>
      <c r="B20" s="79"/>
      <c r="C20" s="103">
        <v>44440</v>
      </c>
      <c r="D20" s="103"/>
      <c r="E20" s="94">
        <v>60792660.999999985</v>
      </c>
      <c r="F20" s="92"/>
      <c r="G20" s="94">
        <v>6835477.0899999999</v>
      </c>
      <c r="H20" s="92"/>
      <c r="I20" s="94">
        <v>75492698.329999998</v>
      </c>
      <c r="J20" s="92"/>
      <c r="K20" s="92">
        <f t="shared" si="1"/>
        <v>143120836.41999999</v>
      </c>
      <c r="N20" s="38"/>
      <c r="P20" s="104"/>
      <c r="Q20" s="104"/>
      <c r="R20" s="38"/>
      <c r="T20" s="38"/>
    </row>
    <row r="21" spans="1:20">
      <c r="A21" s="79">
        <f t="shared" si="0"/>
        <v>11</v>
      </c>
      <c r="B21" s="79"/>
      <c r="C21" s="103">
        <v>44470</v>
      </c>
      <c r="D21" s="103"/>
      <c r="E21" s="94">
        <v>62235227.62999998</v>
      </c>
      <c r="F21" s="92"/>
      <c r="G21" s="94">
        <v>7044722.7100000009</v>
      </c>
      <c r="H21" s="92"/>
      <c r="I21" s="94">
        <v>75492698.329999998</v>
      </c>
      <c r="J21" s="92"/>
      <c r="K21" s="92">
        <f t="shared" si="1"/>
        <v>144772648.66999996</v>
      </c>
      <c r="N21" s="38"/>
      <c r="P21" s="104"/>
      <c r="Q21" s="104"/>
      <c r="R21" s="38"/>
      <c r="T21" s="38"/>
    </row>
    <row r="22" spans="1:20">
      <c r="A22" s="79">
        <f t="shared" si="0"/>
        <v>12</v>
      </c>
      <c r="B22" s="79"/>
      <c r="C22" s="103">
        <v>44501</v>
      </c>
      <c r="D22" s="103"/>
      <c r="E22" s="94">
        <v>61753640.809999987</v>
      </c>
      <c r="F22" s="92"/>
      <c r="G22" s="94">
        <v>6859094.9199999999</v>
      </c>
      <c r="H22" s="92"/>
      <c r="I22" s="94">
        <v>75524171.850000009</v>
      </c>
      <c r="J22" s="92"/>
      <c r="K22" s="92">
        <f t="shared" si="1"/>
        <v>144136907.57999998</v>
      </c>
      <c r="N22" s="38"/>
      <c r="P22" s="104"/>
      <c r="Q22" s="104"/>
      <c r="R22" s="38"/>
      <c r="T22" s="38"/>
    </row>
    <row r="23" spans="1:20">
      <c r="A23" s="79">
        <f t="shared" si="0"/>
        <v>13</v>
      </c>
      <c r="B23" s="79"/>
      <c r="C23" s="103">
        <v>44531</v>
      </c>
      <c r="D23" s="103"/>
      <c r="E23" s="94">
        <v>61453596.25</v>
      </c>
      <c r="F23" s="92"/>
      <c r="G23" s="94">
        <v>6862228.2400000002</v>
      </c>
      <c r="H23" s="92"/>
      <c r="I23" s="94">
        <v>75546228.610000014</v>
      </c>
      <c r="J23" s="92"/>
      <c r="K23" s="92">
        <f t="shared" si="1"/>
        <v>143862053.10000002</v>
      </c>
      <c r="N23" s="38"/>
      <c r="P23" s="104"/>
      <c r="Q23" s="104"/>
      <c r="R23" s="38"/>
      <c r="T23" s="38"/>
    </row>
    <row r="24" spans="1:20" ht="26">
      <c r="A24" s="79">
        <f t="shared" si="0"/>
        <v>14</v>
      </c>
      <c r="B24" s="79"/>
      <c r="C24" s="105" t="s">
        <v>202</v>
      </c>
      <c r="D24" s="105"/>
      <c r="E24" s="92">
        <f>AVERAGE(E11:E23)</f>
        <v>61669606.544615358</v>
      </c>
      <c r="F24" s="92"/>
      <c r="G24" s="92">
        <f>AVERAGE(G11:G23)</f>
        <v>7147585.7823076909</v>
      </c>
      <c r="H24" s="92"/>
      <c r="I24" s="92">
        <f>AVERAGE(I11:I23)</f>
        <v>75508919.581538469</v>
      </c>
      <c r="J24" s="92"/>
      <c r="K24" s="92">
        <f>AVERAGE(K11:K23)</f>
        <v>144326111.90846151</v>
      </c>
      <c r="N24" s="38"/>
      <c r="P24" s="104"/>
      <c r="Q24" s="106"/>
      <c r="R24" s="38"/>
      <c r="T24" s="38"/>
    </row>
    <row r="25" spans="1:20">
      <c r="A25" s="79">
        <f t="shared" si="0"/>
        <v>15</v>
      </c>
      <c r="B25" s="79"/>
      <c r="C25" s="80"/>
      <c r="D25" s="80"/>
    </row>
    <row r="26" spans="1:20">
      <c r="A26" s="79">
        <f t="shared" si="0"/>
        <v>16</v>
      </c>
      <c r="B26" s="78" t="s">
        <v>201</v>
      </c>
      <c r="D26" s="78"/>
    </row>
    <row r="27" spans="1:20">
      <c r="A27" s="79">
        <f t="shared" si="0"/>
        <v>17</v>
      </c>
      <c r="B27" s="78" t="s">
        <v>200</v>
      </c>
      <c r="D27" s="78"/>
    </row>
    <row r="28" spans="1:20">
      <c r="A28" s="79">
        <f t="shared" si="0"/>
        <v>18</v>
      </c>
      <c r="B28" s="78" t="s">
        <v>221</v>
      </c>
      <c r="D28" s="78"/>
    </row>
    <row r="29" spans="1:20">
      <c r="B29" s="78" t="s">
        <v>222</v>
      </c>
    </row>
    <row r="31" spans="1:20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20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>
      <c r="A34" s="68"/>
      <c r="B34" s="68"/>
      <c r="C34" s="77"/>
      <c r="D34" s="77"/>
      <c r="E34" s="77"/>
      <c r="F34" s="77"/>
      <c r="G34" s="76"/>
      <c r="H34" s="77"/>
      <c r="I34" s="76"/>
      <c r="J34" s="76"/>
      <c r="K34" s="76"/>
      <c r="L34" s="65"/>
      <c r="M34" s="65"/>
      <c r="N34" s="65"/>
      <c r="O34" s="65"/>
    </row>
    <row r="35" spans="1:15">
      <c r="A35" s="68"/>
      <c r="B35" s="68"/>
      <c r="C35" s="75"/>
      <c r="D35" s="75"/>
      <c r="E35" s="75"/>
      <c r="F35" s="75"/>
      <c r="G35" s="74"/>
      <c r="H35" s="75"/>
      <c r="I35" s="74"/>
      <c r="J35" s="74"/>
      <c r="K35" s="74"/>
      <c r="L35" s="65"/>
      <c r="M35" s="65"/>
      <c r="N35" s="65"/>
      <c r="O35" s="65"/>
    </row>
    <row r="36" spans="1:15">
      <c r="A36" s="68"/>
      <c r="B36" s="68"/>
      <c r="C36" s="69"/>
      <c r="D36" s="69"/>
      <c r="E36" s="65"/>
      <c r="F36" s="65"/>
      <c r="G36" s="73"/>
      <c r="H36" s="65"/>
      <c r="I36" s="73"/>
      <c r="J36" s="73"/>
      <c r="K36" s="73"/>
      <c r="L36" s="65"/>
      <c r="M36" s="65"/>
      <c r="N36" s="65"/>
      <c r="O36" s="65"/>
    </row>
    <row r="37" spans="1:15">
      <c r="A37" s="72"/>
      <c r="B37" s="72"/>
      <c r="C37" s="71"/>
      <c r="D37" s="71"/>
      <c r="E37" s="70"/>
      <c r="F37" s="70"/>
      <c r="G37" s="66"/>
      <c r="H37" s="70"/>
      <c r="I37" s="66"/>
      <c r="J37" s="66"/>
      <c r="K37" s="66"/>
      <c r="L37" s="65"/>
      <c r="M37" s="65"/>
      <c r="N37" s="65"/>
      <c r="O37" s="65"/>
    </row>
    <row r="38" spans="1:15">
      <c r="A38" s="68"/>
      <c r="B38" s="68"/>
      <c r="C38" s="69"/>
      <c r="D38" s="69"/>
      <c r="E38" s="67"/>
      <c r="F38" s="67"/>
      <c r="G38" s="66"/>
      <c r="H38" s="67"/>
      <c r="I38" s="66"/>
      <c r="J38" s="66"/>
      <c r="K38" s="66"/>
      <c r="L38" s="65"/>
      <c r="M38" s="65"/>
      <c r="N38" s="65"/>
      <c r="O38" s="65"/>
    </row>
    <row r="39" spans="1:15">
      <c r="A39" s="68"/>
      <c r="B39" s="68"/>
      <c r="C39" s="67"/>
      <c r="D39" s="67"/>
      <c r="E39" s="67"/>
      <c r="F39" s="67"/>
      <c r="G39" s="66"/>
      <c r="H39" s="67"/>
      <c r="I39" s="66"/>
      <c r="J39" s="66"/>
      <c r="K39" s="66"/>
      <c r="L39" s="65"/>
      <c r="M39" s="65"/>
      <c r="N39" s="65"/>
      <c r="O39" s="65"/>
    </row>
    <row r="40" spans="1: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N44"/>
  <sheetViews>
    <sheetView workbookViewId="0">
      <selection activeCell="G11" sqref="G11:G16"/>
    </sheetView>
  </sheetViews>
  <sheetFormatPr defaultRowHeight="15.5"/>
  <cols>
    <col min="1" max="1" width="3.4609375" bestFit="1" customWidth="1"/>
    <col min="2" max="2" width="3.4609375" customWidth="1"/>
    <col min="3" max="3" width="34.765625" bestFit="1" customWidth="1"/>
    <col min="4" max="4" width="2.765625" customWidth="1"/>
    <col min="5" max="5" width="13.4609375" customWidth="1"/>
    <col min="6" max="6" width="2.765625" customWidth="1"/>
    <col min="7" max="7" width="15.3046875" customWidth="1"/>
    <col min="8" max="8" width="3" customWidth="1"/>
    <col min="12" max="12" width="11.53515625" bestFit="1" customWidth="1"/>
  </cols>
  <sheetData>
    <row r="3" spans="1:14" s="38" customFormat="1" ht="15" customHeight="1">
      <c r="A3" s="204" t="s">
        <v>254</v>
      </c>
      <c r="B3" s="204"/>
      <c r="C3" s="204"/>
      <c r="D3" s="204"/>
      <c r="E3" s="204"/>
      <c r="F3" s="204"/>
      <c r="G3" s="204"/>
      <c r="H3" s="204"/>
      <c r="I3" s="91"/>
      <c r="J3" s="91"/>
    </row>
    <row r="4" spans="1:14" s="38" customFormat="1" ht="15" customHeight="1">
      <c r="A4" s="204" t="s">
        <v>255</v>
      </c>
      <c r="B4" s="204"/>
      <c r="C4" s="204"/>
      <c r="D4" s="204"/>
      <c r="E4" s="204"/>
      <c r="F4" s="204"/>
      <c r="G4" s="204"/>
      <c r="H4" s="204"/>
      <c r="I4" s="91"/>
      <c r="J4" s="91"/>
    </row>
    <row r="5" spans="1:14" s="38" customFormat="1" ht="15" customHeight="1">
      <c r="A5" s="204" t="s">
        <v>2</v>
      </c>
      <c r="B5" s="204"/>
      <c r="C5" s="204"/>
      <c r="D5" s="204"/>
      <c r="E5" s="204"/>
      <c r="F5" s="204"/>
      <c r="G5" s="204"/>
      <c r="H5" s="204"/>
      <c r="I5" s="91"/>
      <c r="J5" s="91"/>
    </row>
    <row r="6" spans="1:14" s="38" customFormat="1" ht="13">
      <c r="A6" s="107"/>
      <c r="B6" s="107"/>
      <c r="C6" s="108"/>
      <c r="D6" s="108"/>
      <c r="E6" s="108"/>
      <c r="F6" s="108"/>
      <c r="G6" s="108"/>
      <c r="H6" s="108"/>
      <c r="I6" s="107"/>
      <c r="J6" s="91"/>
    </row>
    <row r="7" spans="1:14" s="38" customFormat="1" ht="12.5">
      <c r="C7" s="108" t="s">
        <v>22</v>
      </c>
      <c r="D7" s="108"/>
      <c r="E7" s="108" t="s">
        <v>23</v>
      </c>
      <c r="F7" s="108"/>
      <c r="G7" s="108" t="s">
        <v>256</v>
      </c>
      <c r="H7" s="108"/>
    </row>
    <row r="8" spans="1:14" s="38" customFormat="1" ht="12.5">
      <c r="A8" s="108" t="s">
        <v>3</v>
      </c>
      <c r="B8" s="108"/>
      <c r="C8" s="108"/>
      <c r="D8" s="108"/>
      <c r="E8" s="108"/>
      <c r="F8" s="108"/>
      <c r="G8" s="108"/>
      <c r="H8" s="108"/>
    </row>
    <row r="9" spans="1:14" s="38" customFormat="1" ht="12.5">
      <c r="A9" s="6" t="s">
        <v>5</v>
      </c>
      <c r="B9" s="6"/>
      <c r="C9" s="6" t="s">
        <v>26</v>
      </c>
      <c r="D9" s="6"/>
      <c r="E9" s="6" t="s">
        <v>257</v>
      </c>
      <c r="F9" s="6"/>
      <c r="G9" s="90" t="s">
        <v>258</v>
      </c>
      <c r="H9" s="90"/>
      <c r="M9" s="95"/>
      <c r="N9" s="95"/>
    </row>
    <row r="10" spans="1:14">
      <c r="A10" s="68"/>
      <c r="B10" s="87"/>
      <c r="C10" s="38"/>
      <c r="D10" s="86"/>
      <c r="E10" s="86"/>
      <c r="F10" s="86"/>
      <c r="G10" s="85"/>
      <c r="H10" s="85"/>
      <c r="K10" s="134"/>
    </row>
    <row r="11" spans="1:14" s="106" customFormat="1">
      <c r="A11" s="111">
        <f>1+A10</f>
        <v>1</v>
      </c>
      <c r="B11" s="111"/>
      <c r="C11" s="103" t="s">
        <v>259</v>
      </c>
      <c r="D11" s="103"/>
      <c r="E11" s="103" t="s">
        <v>145</v>
      </c>
      <c r="F11" s="103"/>
      <c r="G11" s="94">
        <v>0</v>
      </c>
      <c r="H11" s="92"/>
    </row>
    <row r="12" spans="1:14">
      <c r="A12" s="108">
        <f t="shared" ref="A12:A16" si="0">1+A11</f>
        <v>2</v>
      </c>
      <c r="B12" s="79"/>
      <c r="C12" s="103" t="s">
        <v>260</v>
      </c>
      <c r="D12" s="103"/>
      <c r="E12" s="103" t="s">
        <v>383</v>
      </c>
      <c r="F12" s="103"/>
      <c r="G12" s="94">
        <v>9149366</v>
      </c>
      <c r="H12" s="92"/>
    </row>
    <row r="13" spans="1:14">
      <c r="A13" s="108">
        <f t="shared" si="0"/>
        <v>3</v>
      </c>
      <c r="B13" s="79"/>
      <c r="C13" s="103"/>
      <c r="D13" s="103"/>
      <c r="E13" s="103"/>
      <c r="F13" s="103"/>
      <c r="G13" s="94"/>
      <c r="H13" s="92"/>
    </row>
    <row r="14" spans="1:14">
      <c r="A14" s="108">
        <f t="shared" si="0"/>
        <v>4</v>
      </c>
      <c r="B14" s="79"/>
      <c r="C14" s="103" t="s">
        <v>261</v>
      </c>
      <c r="D14" s="103"/>
      <c r="E14" s="103" t="s">
        <v>51</v>
      </c>
      <c r="F14" s="103"/>
      <c r="G14" s="94">
        <v>-593444</v>
      </c>
      <c r="H14" s="92"/>
    </row>
    <row r="15" spans="1:14">
      <c r="A15" s="108">
        <f t="shared" si="0"/>
        <v>5</v>
      </c>
      <c r="B15" s="79"/>
      <c r="C15" s="103"/>
      <c r="D15" s="103"/>
      <c r="E15" s="103"/>
      <c r="F15" s="103"/>
      <c r="G15" s="94"/>
      <c r="H15" s="92"/>
    </row>
    <row r="16" spans="1:14">
      <c r="A16" s="108">
        <f t="shared" si="0"/>
        <v>6</v>
      </c>
      <c r="B16" s="79"/>
      <c r="C16" s="103" t="s">
        <v>262</v>
      </c>
      <c r="D16" s="103"/>
      <c r="E16" s="103" t="s">
        <v>263</v>
      </c>
      <c r="F16" s="103"/>
      <c r="G16" s="125">
        <f>SUM(G12:G15)</f>
        <v>8555922</v>
      </c>
      <c r="H16" s="92"/>
    </row>
    <row r="17" spans="1:8">
      <c r="A17" s="108"/>
      <c r="B17" s="79"/>
      <c r="C17" s="103"/>
      <c r="D17" s="103"/>
      <c r="E17" s="103"/>
      <c r="F17" s="103"/>
      <c r="G17" s="94"/>
      <c r="H17" s="92"/>
    </row>
    <row r="18" spans="1:8">
      <c r="A18" s="108"/>
      <c r="B18" s="79"/>
      <c r="C18" s="103"/>
      <c r="D18" s="103"/>
      <c r="E18" s="103"/>
      <c r="F18" s="103"/>
      <c r="G18" s="94"/>
      <c r="H18" s="92"/>
    </row>
    <row r="19" spans="1:8">
      <c r="A19" s="108"/>
      <c r="B19" s="79"/>
      <c r="C19" s="103"/>
      <c r="D19" s="103"/>
      <c r="E19" s="103"/>
      <c r="F19" s="103"/>
      <c r="G19" s="94"/>
      <c r="H19" s="92"/>
    </row>
    <row r="20" spans="1:8">
      <c r="A20" s="108"/>
      <c r="B20" s="79"/>
      <c r="C20" s="103"/>
      <c r="D20" s="103"/>
      <c r="E20" s="103"/>
      <c r="F20" s="103"/>
      <c r="G20" s="94"/>
      <c r="H20" s="92"/>
    </row>
    <row r="21" spans="1:8">
      <c r="A21" s="79"/>
      <c r="B21" s="79"/>
      <c r="C21" s="103"/>
      <c r="D21" s="103"/>
      <c r="E21" s="103"/>
      <c r="F21" s="103"/>
      <c r="G21" s="94"/>
      <c r="H21" s="92"/>
    </row>
    <row r="22" spans="1:8">
      <c r="A22" s="79"/>
      <c r="B22" s="79"/>
      <c r="C22" s="103"/>
      <c r="D22" s="103"/>
      <c r="E22" s="103"/>
      <c r="F22" s="103"/>
      <c r="G22" s="94"/>
      <c r="H22" s="92"/>
    </row>
    <row r="23" spans="1:8">
      <c r="A23" s="79"/>
      <c r="B23" s="79"/>
      <c r="C23" s="103"/>
      <c r="D23" s="103"/>
      <c r="E23" s="103"/>
      <c r="F23" s="103"/>
      <c r="G23" s="94"/>
      <c r="H23" s="92"/>
    </row>
    <row r="24" spans="1:8">
      <c r="A24" s="79"/>
      <c r="B24" s="79"/>
      <c r="C24" s="105"/>
      <c r="D24" s="105"/>
      <c r="E24" s="105"/>
      <c r="F24" s="105"/>
      <c r="G24" s="92"/>
      <c r="H24" s="92"/>
    </row>
    <row r="25" spans="1:8">
      <c r="A25" s="79"/>
      <c r="B25" s="79"/>
      <c r="C25" s="80"/>
      <c r="D25" s="80"/>
      <c r="E25" s="80"/>
      <c r="F25" s="80"/>
    </row>
    <row r="26" spans="1:8">
      <c r="A26" s="79"/>
      <c r="B26" s="78"/>
      <c r="D26" s="78"/>
      <c r="E26" s="78"/>
      <c r="F26" s="78"/>
    </row>
    <row r="27" spans="1:8">
      <c r="A27" s="79"/>
      <c r="B27" s="78"/>
      <c r="D27" s="78"/>
      <c r="E27" s="78"/>
      <c r="F27" s="78"/>
    </row>
    <row r="28" spans="1:8">
      <c r="A28" s="79"/>
      <c r="B28" s="78"/>
      <c r="D28" s="78"/>
      <c r="E28" s="78"/>
      <c r="F28" s="78"/>
    </row>
    <row r="29" spans="1:8">
      <c r="B29" s="78"/>
    </row>
    <row r="31" spans="1:8">
      <c r="A31" s="65"/>
      <c r="B31" s="65"/>
      <c r="C31" s="65"/>
      <c r="D31" s="65"/>
      <c r="E31" s="65"/>
      <c r="F31" s="65"/>
      <c r="G31" s="65"/>
      <c r="H31" s="65"/>
    </row>
    <row r="32" spans="1:8">
      <c r="A32" s="65"/>
      <c r="B32" s="65"/>
      <c r="C32" s="65"/>
      <c r="D32" s="65"/>
      <c r="E32" s="65"/>
      <c r="F32" s="65"/>
      <c r="G32" s="65"/>
      <c r="H32" s="65"/>
    </row>
    <row r="33" spans="1:8">
      <c r="A33" s="65"/>
      <c r="B33" s="65"/>
      <c r="C33" s="65"/>
      <c r="D33" s="65"/>
      <c r="E33" s="65"/>
      <c r="F33" s="65"/>
      <c r="G33" s="65"/>
      <c r="H33" s="65"/>
    </row>
    <row r="34" spans="1:8">
      <c r="A34" s="68"/>
      <c r="B34" s="68"/>
      <c r="C34" s="77"/>
      <c r="D34" s="77"/>
      <c r="E34" s="77"/>
      <c r="F34" s="77"/>
      <c r="G34" s="77"/>
      <c r="H34" s="77"/>
    </row>
    <row r="35" spans="1:8">
      <c r="A35" s="68"/>
      <c r="B35" s="68"/>
      <c r="C35" s="75"/>
      <c r="D35" s="75"/>
      <c r="E35" s="75"/>
      <c r="F35" s="75"/>
      <c r="G35" s="75"/>
      <c r="H35" s="75"/>
    </row>
    <row r="36" spans="1:8">
      <c r="A36" s="68"/>
      <c r="B36" s="68"/>
      <c r="C36" s="69"/>
      <c r="D36" s="69"/>
      <c r="E36" s="69"/>
      <c r="F36" s="69"/>
      <c r="G36" s="65"/>
      <c r="H36" s="65"/>
    </row>
    <row r="37" spans="1:8">
      <c r="A37" s="72"/>
      <c r="B37" s="72"/>
      <c r="C37" s="71"/>
      <c r="D37" s="71"/>
      <c r="E37" s="71"/>
      <c r="F37" s="71"/>
      <c r="G37" s="70"/>
      <c r="H37" s="70"/>
    </row>
    <row r="38" spans="1:8">
      <c r="A38" s="68"/>
      <c r="B38" s="68"/>
      <c r="C38" s="69"/>
      <c r="D38" s="69"/>
      <c r="E38" s="69"/>
      <c r="F38" s="69"/>
      <c r="G38" s="67"/>
      <c r="H38" s="67"/>
    </row>
    <row r="39" spans="1:8">
      <c r="A39" s="68"/>
      <c r="B39" s="68"/>
      <c r="C39" s="67"/>
      <c r="D39" s="67"/>
      <c r="E39" s="67"/>
      <c r="F39" s="67"/>
      <c r="G39" s="67"/>
      <c r="H39" s="67"/>
    </row>
    <row r="40" spans="1:8">
      <c r="A40" s="65"/>
      <c r="B40" s="65"/>
      <c r="C40" s="65"/>
      <c r="D40" s="65"/>
      <c r="E40" s="65"/>
      <c r="F40" s="65"/>
      <c r="G40" s="65"/>
      <c r="H40" s="65"/>
    </row>
    <row r="41" spans="1:8">
      <c r="A41" s="65"/>
      <c r="B41" s="65"/>
      <c r="C41" s="65"/>
      <c r="D41" s="65"/>
      <c r="E41" s="65"/>
      <c r="F41" s="65"/>
      <c r="G41" s="65"/>
      <c r="H41" s="65"/>
    </row>
    <row r="42" spans="1:8">
      <c r="A42" s="65"/>
      <c r="B42" s="65"/>
      <c r="C42" s="65"/>
      <c r="D42" s="65"/>
      <c r="E42" s="65"/>
      <c r="F42" s="65"/>
      <c r="G42" s="65"/>
      <c r="H42" s="65"/>
    </row>
    <row r="43" spans="1:8">
      <c r="A43" s="65"/>
      <c r="B43" s="65"/>
      <c r="C43" s="65"/>
      <c r="D43" s="65"/>
      <c r="E43" s="65"/>
      <c r="F43" s="65"/>
      <c r="G43" s="65"/>
      <c r="H43" s="65"/>
    </row>
    <row r="44" spans="1:8">
      <c r="A44" s="65"/>
      <c r="B44" s="65"/>
      <c r="C44" s="65"/>
      <c r="D44" s="65"/>
      <c r="E44" s="65"/>
      <c r="F44" s="65"/>
      <c r="G44" s="65"/>
      <c r="H44" s="65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J25"/>
  <sheetViews>
    <sheetView workbookViewId="0">
      <selection activeCell="I12" sqref="I12"/>
    </sheetView>
  </sheetViews>
  <sheetFormatPr defaultColWidth="8.84375" defaultRowHeight="12.5"/>
  <cols>
    <col min="1" max="1" width="8.84375" style="38"/>
    <col min="2" max="2" width="23" style="38" bestFit="1" customWidth="1"/>
    <col min="3" max="3" width="1.765625" style="38" customWidth="1"/>
    <col min="4" max="4" width="15" style="38" customWidth="1"/>
    <col min="5" max="5" width="1.765625" style="38" customWidth="1"/>
    <col min="6" max="8" width="13" style="38" customWidth="1"/>
    <col min="9" max="12" width="8.84375" style="38"/>
    <col min="13" max="15" width="10.3046875" style="38" bestFit="1" customWidth="1"/>
    <col min="16" max="16384" width="8.84375" style="38"/>
  </cols>
  <sheetData>
    <row r="3" spans="1:10" ht="15" customHeight="1">
      <c r="A3" s="204" t="s">
        <v>264</v>
      </c>
      <c r="B3" s="204"/>
      <c r="C3" s="204"/>
      <c r="D3" s="204"/>
      <c r="E3" s="204"/>
      <c r="F3" s="204"/>
      <c r="G3" s="204"/>
      <c r="H3" s="204"/>
      <c r="I3" s="91"/>
      <c r="J3" s="91"/>
    </row>
    <row r="4" spans="1:10" ht="15" customHeight="1">
      <c r="A4" s="204" t="s">
        <v>265</v>
      </c>
      <c r="B4" s="204"/>
      <c r="C4" s="204"/>
      <c r="D4" s="204"/>
      <c r="E4" s="204"/>
      <c r="F4" s="204"/>
      <c r="G4" s="204"/>
      <c r="H4" s="204"/>
      <c r="I4" s="91"/>
      <c r="J4" s="91"/>
    </row>
    <row r="5" spans="1:10" ht="15" customHeight="1">
      <c r="A5" s="204" t="s">
        <v>2</v>
      </c>
      <c r="B5" s="204"/>
      <c r="C5" s="204"/>
      <c r="D5" s="204"/>
      <c r="E5" s="204"/>
      <c r="F5" s="204"/>
      <c r="G5" s="204"/>
      <c r="H5" s="204"/>
      <c r="I5" s="91"/>
      <c r="J5" s="91"/>
    </row>
    <row r="6" spans="1:10" ht="15" customHeight="1">
      <c r="A6" s="107"/>
      <c r="B6" s="107"/>
      <c r="C6" s="107"/>
      <c r="D6" s="107"/>
      <c r="E6" s="107"/>
      <c r="F6" s="222">
        <v>2020</v>
      </c>
      <c r="G6" s="222">
        <v>2021</v>
      </c>
      <c r="H6" s="107"/>
      <c r="I6" s="91"/>
      <c r="J6" s="91"/>
    </row>
    <row r="7" spans="1:10">
      <c r="B7" s="108" t="s">
        <v>22</v>
      </c>
      <c r="C7" s="108"/>
      <c r="D7" s="108" t="s">
        <v>23</v>
      </c>
      <c r="E7" s="108"/>
      <c r="F7" s="111" t="s">
        <v>256</v>
      </c>
      <c r="G7" s="111" t="s">
        <v>226</v>
      </c>
      <c r="H7" s="108" t="s">
        <v>227</v>
      </c>
    </row>
    <row r="8" spans="1:10">
      <c r="A8" s="108" t="s">
        <v>3</v>
      </c>
      <c r="F8" s="95"/>
      <c r="G8" s="95"/>
    </row>
    <row r="9" spans="1:10">
      <c r="A9" s="6" t="s">
        <v>5</v>
      </c>
      <c r="B9" s="6" t="s">
        <v>26</v>
      </c>
      <c r="C9" s="6"/>
      <c r="D9" s="6" t="s">
        <v>257</v>
      </c>
      <c r="E9" s="6"/>
      <c r="F9" s="196" t="s">
        <v>266</v>
      </c>
      <c r="G9" s="196" t="s">
        <v>267</v>
      </c>
      <c r="H9" s="90" t="s">
        <v>268</v>
      </c>
    </row>
    <row r="10" spans="1:10">
      <c r="A10" s="68"/>
      <c r="F10" s="95"/>
      <c r="G10" s="95"/>
    </row>
    <row r="11" spans="1:10" ht="15.5">
      <c r="A11" s="108">
        <f>1+A10</f>
        <v>1</v>
      </c>
      <c r="B11" s="126" t="s">
        <v>269</v>
      </c>
      <c r="C11" s="103"/>
      <c r="D11" s="103" t="s">
        <v>270</v>
      </c>
      <c r="E11" s="103"/>
      <c r="F11" s="95">
        <v>-135042654</v>
      </c>
      <c r="G11" s="139">
        <v>-138786389</v>
      </c>
      <c r="H11" s="127">
        <f>SUM(F11:G11)/2</f>
        <v>-136914521.5</v>
      </c>
      <c r="J11"/>
    </row>
    <row r="12" spans="1:10">
      <c r="A12" s="108">
        <f t="shared" ref="A12:A25" si="0">1+A11</f>
        <v>2</v>
      </c>
      <c r="B12" s="126" t="s">
        <v>271</v>
      </c>
      <c r="F12" s="95"/>
      <c r="G12" s="139"/>
      <c r="H12" s="127"/>
    </row>
    <row r="13" spans="1:10">
      <c r="A13" s="108">
        <f t="shared" si="0"/>
        <v>3</v>
      </c>
      <c r="B13" s="103" t="s">
        <v>220</v>
      </c>
      <c r="D13" s="38" t="s">
        <v>291</v>
      </c>
      <c r="F13" s="95">
        <v>-2900894.0238974285</v>
      </c>
      <c r="G13" s="139">
        <v>-2569492</v>
      </c>
      <c r="H13" s="127">
        <f>SUM(F13:G13)/2</f>
        <v>-2735193.011948714</v>
      </c>
    </row>
    <row r="14" spans="1:10">
      <c r="A14" s="108">
        <f t="shared" si="0"/>
        <v>4</v>
      </c>
      <c r="B14" s="103" t="s">
        <v>292</v>
      </c>
      <c r="D14" s="38" t="s">
        <v>51</v>
      </c>
      <c r="F14" s="139">
        <v>2653063.6441499041</v>
      </c>
      <c r="G14" s="139">
        <v>2960751.6375856986</v>
      </c>
      <c r="H14" s="127">
        <f>SUM(F14:G14)/2</f>
        <v>2806907.6408678014</v>
      </c>
    </row>
    <row r="15" spans="1:10">
      <c r="A15" s="108">
        <f t="shared" si="0"/>
        <v>5</v>
      </c>
      <c r="B15" s="103" t="s">
        <v>272</v>
      </c>
      <c r="D15" s="38" t="s">
        <v>273</v>
      </c>
      <c r="F15" s="223">
        <f>F11-F13-F14</f>
        <v>-134794823.62025249</v>
      </c>
      <c r="G15" s="223">
        <f>G11-G13-G14</f>
        <v>-139177648.6375857</v>
      </c>
      <c r="H15" s="120">
        <f>H11-H13-H14</f>
        <v>-136986236.12891909</v>
      </c>
    </row>
    <row r="16" spans="1:10">
      <c r="A16" s="108">
        <f t="shared" si="0"/>
        <v>6</v>
      </c>
      <c r="B16" s="103"/>
      <c r="F16" s="139"/>
      <c r="G16" s="139"/>
      <c r="H16" s="127"/>
    </row>
    <row r="17" spans="1:10">
      <c r="A17" s="108">
        <f t="shared" si="0"/>
        <v>7</v>
      </c>
      <c r="F17" s="95"/>
      <c r="G17" s="95"/>
    </row>
    <row r="18" spans="1:10">
      <c r="A18" s="108">
        <f t="shared" si="0"/>
        <v>8</v>
      </c>
      <c r="B18" s="126" t="s">
        <v>104</v>
      </c>
      <c r="C18" s="103"/>
      <c r="E18" s="103"/>
      <c r="F18" s="139"/>
      <c r="G18" s="139"/>
      <c r="H18" s="127"/>
    </row>
    <row r="19" spans="1:10" ht="15.5">
      <c r="A19" s="108">
        <f t="shared" si="0"/>
        <v>9</v>
      </c>
      <c r="B19" s="126" t="s">
        <v>274</v>
      </c>
      <c r="D19" s="103" t="s">
        <v>275</v>
      </c>
      <c r="F19" s="139">
        <v>4649702</v>
      </c>
      <c r="G19" s="139">
        <v>4437843</v>
      </c>
      <c r="H19" s="127">
        <f>SUM(F19:G19)/2</f>
        <v>4543772.5</v>
      </c>
      <c r="J19"/>
    </row>
    <row r="20" spans="1:10">
      <c r="A20" s="108">
        <f t="shared" si="0"/>
        <v>10</v>
      </c>
      <c r="B20" s="126" t="s">
        <v>276</v>
      </c>
      <c r="D20" s="103"/>
      <c r="F20" s="224">
        <v>0.21</v>
      </c>
      <c r="G20" s="224">
        <v>0.21</v>
      </c>
      <c r="H20" s="127"/>
    </row>
    <row r="21" spans="1:10">
      <c r="A21" s="108">
        <f t="shared" si="0"/>
        <v>11</v>
      </c>
      <c r="B21" s="126"/>
      <c r="D21" s="103"/>
      <c r="F21" s="225">
        <f>F19*F20</f>
        <v>976437.41999999993</v>
      </c>
      <c r="G21" s="225">
        <f>G19*G20</f>
        <v>931947.02999999991</v>
      </c>
      <c r="H21" s="120">
        <f>SUM(F21:G21)/2</f>
        <v>954192.22499999986</v>
      </c>
    </row>
    <row r="22" spans="1:10">
      <c r="A22" s="108">
        <f t="shared" si="0"/>
        <v>12</v>
      </c>
      <c r="D22" s="38" t="s">
        <v>277</v>
      </c>
      <c r="F22" s="139">
        <v>-95109064</v>
      </c>
      <c r="G22" s="139">
        <v>-93487982</v>
      </c>
      <c r="H22" s="127">
        <f>SUM(F22:G22)/2</f>
        <v>-94298523</v>
      </c>
    </row>
    <row r="23" spans="1:10">
      <c r="A23" s="143">
        <f t="shared" si="0"/>
        <v>13</v>
      </c>
      <c r="B23" s="146" t="s">
        <v>220</v>
      </c>
      <c r="D23" s="38" t="s">
        <v>51</v>
      </c>
      <c r="F23" s="139">
        <v>-2068943.6528012343</v>
      </c>
      <c r="G23" s="139">
        <v>-882597</v>
      </c>
      <c r="H23" s="127">
        <f>SUM(F23:G23)/2</f>
        <v>-1475770.3264006171</v>
      </c>
    </row>
    <row r="24" spans="1:10">
      <c r="A24" s="143">
        <f t="shared" si="0"/>
        <v>14</v>
      </c>
      <c r="B24" s="147" t="s">
        <v>292</v>
      </c>
      <c r="D24" s="38" t="s">
        <v>51</v>
      </c>
      <c r="F24" s="139">
        <v>-1280224.4467619362</v>
      </c>
      <c r="G24" s="139">
        <v>-1280224.4467619362</v>
      </c>
      <c r="H24" s="127">
        <f>SUM(F24:G24)/2</f>
        <v>-1280224.4467619362</v>
      </c>
    </row>
    <row r="25" spans="1:10">
      <c r="A25" s="143">
        <f t="shared" si="0"/>
        <v>15</v>
      </c>
      <c r="B25" s="146" t="s">
        <v>272</v>
      </c>
      <c r="D25" s="38" t="s">
        <v>278</v>
      </c>
      <c r="F25" s="223">
        <f>SUM(F21:F22)-F23+F24</f>
        <v>-93343907.373960704</v>
      </c>
      <c r="G25" s="223">
        <f>SUM(G21:G22)-G23+G24</f>
        <v>-92953662.416761935</v>
      </c>
      <c r="H25" s="120">
        <f>SUM(H21:H22)-H23+H24</f>
        <v>-93148784.895361319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Adelman, DJ</cp:lastModifiedBy>
  <cp:lastPrinted>2016-05-31T15:34:06Z</cp:lastPrinted>
  <dcterms:created xsi:type="dcterms:W3CDTF">2015-05-28T18:39:45Z</dcterms:created>
  <dcterms:modified xsi:type="dcterms:W3CDTF">2022-09-09T19:28:38Z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